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'Лист1'!$A$1:$O$87</definedName>
  </definedNames>
  <calcPr fullCalcOnLoad="1"/>
</workbook>
</file>

<file path=xl/sharedStrings.xml><?xml version="1.0" encoding="utf-8"?>
<sst xmlns="http://schemas.openxmlformats.org/spreadsheetml/2006/main" count="191" uniqueCount="164">
  <si>
    <t>Наименование доходов</t>
  </si>
  <si>
    <t>НАЛОГОВЫЕ И НЕНАЛОГОВЫЕ  ДОХОДЫ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</si>
  <si>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</si>
  <si>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</si>
  <si>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</si>
  <si>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организаций</t>
  </si>
  <si>
    <t>1 11 05025 05 0000120</t>
  </si>
  <si>
    <t xml:space="preserve"> 1 11 05035 05 0000 120</t>
  </si>
  <si>
    <t>Плата за негативное воздействие на окружающую среду</t>
  </si>
  <si>
    <t>1 14 00000 00 0000 000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</si>
  <si>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</si>
  <si>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</si>
  <si>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2 00 00000 00 0000 000</t>
  </si>
  <si>
    <t>2 02 01003 05 0000 151</t>
  </si>
  <si>
    <t>Дотации бюджетам муниципальных районов на  поддержку мер  по  обеспечению сбалансированности бюджетов.</t>
  </si>
  <si>
    <t>Субвенции бюджетам субъектов Российской Федерации и муниципальным образованиям</t>
  </si>
  <si>
    <t>ВСЕГО ДОХОДОВ</t>
  </si>
  <si>
    <t>Код бюджетной классификации РФ</t>
  </si>
  <si>
    <t>Иные межбюджетные трансферты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</si>
  <si>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</si>
  <si>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Доходы от сдачи в аренду имущества, находящегося в   оперативном управлении органов  управления муниципальных районов  и созданных ими учреждений (за  исключением  имущества бюджетных и автономных  учреждений)</t>
  </si>
  <si>
    <t>1 03 02230 01 0000 110</t>
  </si>
  <si>
    <t>1 03 02240 01 0000 110</t>
  </si>
  <si>
    <t>1 03 02250 01 0000 110</t>
  </si>
  <si>
    <t>1 03 02260 01 0000 110</t>
  </si>
  <si>
    <t xml:space="preserve">1 00 00000 00 0000 000 </t>
  </si>
  <si>
    <t>1 01 00000 00 0000 000</t>
  </si>
  <si>
    <t>1 05 00000 00 0000 000</t>
  </si>
  <si>
    <t>1 05 03000 01 0000 110</t>
  </si>
  <si>
    <t>1 05 04000 02 0000 110</t>
  </si>
  <si>
    <t xml:space="preserve">1 06 00000 00 0000 000 </t>
  </si>
  <si>
    <t>1 06 02000 02 0000 110</t>
  </si>
  <si>
    <t>1 08 00000 00 0000 000</t>
  </si>
  <si>
    <t>1 08 03010 01 0000 110</t>
  </si>
  <si>
    <t xml:space="preserve">1 11 00000 00 0000 000 </t>
  </si>
  <si>
    <t>1 12 01000 01 0000 120</t>
  </si>
  <si>
    <t>НАЛОГОВЫЕ ДОХОДЫ</t>
  </si>
  <si>
    <t>Сумма</t>
  </si>
  <si>
    <t>тысяч рублей</t>
  </si>
  <si>
    <t>НАЛОГИ НА ТОВАРЫ (РАБОТЫ, УСЛУГИ), РЕАЛИЗУЕМЫЕ НА ТЕРРИТОРИИ РОССИЙСКОЙ ФЕДЕРАЦИИ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</si>
  <si>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</si>
  <si>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</si>
  <si>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</si>
  <si>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</si>
  <si>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</si>
  <si>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НЕНАЛОГОВЫЕ ДОХОДЫ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</si>
  <si>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</si>
  <si>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</si>
  <si>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</si>
  <si>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</t>
  </si>
  <si>
    <t>Дотации бюджетам муниципальных  районов на выравнивание бюджетной обеспеченности</t>
  </si>
  <si>
    <t xml:space="preserve">ПРОЧИЕ НЕНАЛОГОВЫЕ ДОХОДЫ </t>
  </si>
  <si>
    <t>1 17 05050 05 0000 180</t>
  </si>
  <si>
    <t>Дотации бюджетам муниципальных  районов на поддержку мер по обеспечению сбалансированности бюджетов</t>
  </si>
  <si>
    <t>1 01 02000 01 0000 110</t>
  </si>
  <si>
    <t>1 03 00000 00 0000 000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</si>
  <si>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</si>
  <si>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</si>
  <si>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</si>
  <si>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</si>
  <si>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1 05 01000 00 0000 110</t>
  </si>
  <si>
    <t>Налог, взимаемый в связи с применением  упрощенной системы налогообложения</t>
  </si>
  <si>
    <t>1 05 02000 02 0000 110</t>
  </si>
  <si>
    <t>Налог, взимаемый в связи с применением патентной системы налогообложения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</si>
  <si>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</si>
  <si>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1 11 03050 05 0000120</t>
  </si>
  <si>
    <t>Доходы, получаемые в виде арендной платы, а также 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</si>
  <si>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1 12 00000 00 0000 000</t>
  </si>
  <si>
    <t>1 16 00000 00 0000 000</t>
  </si>
  <si>
    <t>1 17 00000 00 0000 000</t>
  </si>
  <si>
    <t xml:space="preserve">Безвозмездные поступления от других бюджетов бюджетной системы Российской Федерации </t>
  </si>
  <si>
    <t>Субвенция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</si>
  <si>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выполнение передаваемых полномочий субъектов Российской федерации</t>
  </si>
  <si>
    <t>2 02 00000 00 0000 000</t>
  </si>
  <si>
    <t>Дотации бюджетам субъектов российской Федерации и муниципальных образований</t>
  </si>
  <si>
    <t>Субвенции бюджетам муниципальных районов на предоставление жилых помещений детям-сирот и детям, оставшихся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</si>
  <si>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</si>
  <si>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</si>
  <si>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Государственная пошлина за выдачу разрешения на установку рекламной конструкции</t>
  </si>
  <si>
    <t>1 08 07150 01 0000 110</t>
  </si>
  <si>
    <t>Прочие неналоговые доходы бюджетов муниципальных районов</t>
  </si>
  <si>
    <t>Приложение 1                                                                  к  решению Совета народных депутатов муниципального образования " Гиагинский район"                                                                      от "22" декабря 2016 года №491</t>
  </si>
  <si>
    <t>Приложение 1                                                                  к проекту решению Совета народных депутатов муниципального образования " Гиагинский район"                                                                      от  "16" февраля 2017 г. № 514</t>
  </si>
  <si>
    <t>Субсидии бюджетам субъектов Российской Федерации и муниципальным образованиям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</si>
  <si>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</si>
  <si>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Приложение 1                                                                  к проекту решению Совета народных депутатов муниципального образования " Гиагинский район"                                                                      от  "_____"    мая  2017 г. № ____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</si>
  <si>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</si>
  <si>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Приложение 1                                                                  к  решению Совета народных депутатов муниципального образования " Гиагинский район"                                                                      от  "10"    августа  2017 г. № 570</t>
  </si>
  <si>
    <t>2 02 15009 05 0000 151</t>
  </si>
  <si>
    <t>Дотации бюджетам муниципальных районов на частичную компенсацию дополнительных расходов на повышение оплаты труда работников бюджетной сферы</t>
  </si>
  <si>
    <t xml:space="preserve">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</si>
  <si>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1 11 05013 05 0000120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</si>
  <si>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</si>
  <si>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1 14 06013 05 0000 430</t>
  </si>
  <si>
    <t xml:space="preserve"> 1 11 05325 05 0000 120</t>
  </si>
  <si>
    <t>Прочие субсидии бюджетам муниципальных районов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</si>
  <si>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2011 - 2020 годы</t>
  </si>
  <si>
    <t>Прочие межбюджетные трансферты, передаваемые бюджетам муниципальных районов</t>
  </si>
  <si>
    <t>Субсидии бюджетам муниципальных районов на реализацию мероприятий по устойчивому развитию сельских территорий</t>
  </si>
  <si>
    <t>Субсидии бюджетам муниципальных районов на финансовое обеспечение мероприятий федеральной целевой программы "Развитие физической культуры и спорта в Российской Федерации на 2016 - 2020 годы"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</si>
  <si>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участков,находящихся в собственности муниципальных районов</t>
  </si>
  <si>
    <t xml:space="preserve">  </t>
  </si>
  <si>
    <t>2 02 49999 05 0000 150</t>
  </si>
  <si>
    <t>2 02 40014 05 0000 150</t>
  </si>
  <si>
    <t>2 02 40000 00 0000 150</t>
  </si>
  <si>
    <t>2 02 35118 05 0000 150</t>
  </si>
  <si>
    <t>2 02 35082 05 0000 150</t>
  </si>
  <si>
    <t>2 02 30029 05 0000 150</t>
  </si>
  <si>
    <t>2 02 30027 05 0000 150</t>
  </si>
  <si>
    <t>2 02 30024 05 0000 150</t>
  </si>
  <si>
    <t>2 02 30000 00 0000 150</t>
  </si>
  <si>
    <t>2 02 29999 05 0000 150</t>
  </si>
  <si>
    <t>2 02 25567 05 0000 150</t>
  </si>
  <si>
    <t>2 02 25519 05 0000 150</t>
  </si>
  <si>
    <t>2 02 25495 05 0000 150</t>
  </si>
  <si>
    <t>2 02 25097 05 0000 150</t>
  </si>
  <si>
    <t>2 02 25027 05 0000 150</t>
  </si>
  <si>
    <t>2 02 20000 00 0000 150</t>
  </si>
  <si>
    <t>2 02 15001 05 0000 150</t>
  </si>
  <si>
    <t>2 02 10000 00 0000 150</t>
  </si>
  <si>
    <t>Субсидии бюджетам городских округов на реализацию мероприятий по обеспечению жильем молодых семей</t>
  </si>
  <si>
    <t>2 02 25555 05 0000 150</t>
  </si>
  <si>
    <t>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</si>
  <si>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Приложение № 1                                                                  к  решению Совета народных депутатов муниципального образования " Гиагинский район"                                                                      от " 21 " февраля 2019 года № 193</t>
  </si>
  <si>
    <t>2 02 15002 05 0000 150</t>
  </si>
  <si>
    <t>Дотации бюджетам муниципальных районов на поддержку мер по обеспечению сбалансированности бюджетов</t>
  </si>
  <si>
    <t>1 13 00000 00 0000 000</t>
  </si>
  <si>
    <t>1 13 01995 05 0000 130</t>
  </si>
  <si>
    <t>Прочие доходы от оказания платных услуг (работ) получателями средств бюджетов муниципальных районов</t>
  </si>
  <si>
    <t>219 00000 00 0000 000</t>
  </si>
  <si>
    <t>Возврат остатков субсидий и субвенций и иных межбюджетных трансфертов, имеющих целевое назначение, прошлых лет</t>
  </si>
  <si>
    <t>219 50000 05 0000 151</t>
  </si>
  <si>
    <t>Возврат остатков субсидий и субвенций и иных межбюджетных трансфертов, имеющих целевое назначение , прошлых лет из бюджетов муниципальных районов</t>
  </si>
  <si>
    <t>2 02 25497 05 0000 150</t>
  </si>
  <si>
    <t>1 05 04000 01 0000 110</t>
  </si>
  <si>
    <t>207 00000 00 0000 000</t>
  </si>
  <si>
    <t>Прочие безвозмездные поступления</t>
  </si>
  <si>
    <t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</si>
  <si>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2 02 25299 05 0000 150</t>
  </si>
  <si>
    <t>218 00000 00 0000 000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</si>
  <si>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</si>
  <si>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2 02 45303 05 0000 150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</si>
  <si>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</si>
  <si>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Уточненный бюджет на 01.10.2020 года</t>
  </si>
  <si>
    <t>Фактическое исполнение на 01.10.2020 года</t>
  </si>
  <si>
    <t>1 14 02053 05 0000 410</t>
  </si>
  <si>
    <t xml:space="preserve">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</si>
  <si>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</si>
  <si>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</si>
  <si>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2 02 25576 05 0000 150</t>
  </si>
  <si>
    <t>Субсидии бюджетам муниципальных районов на обеспечение комплексного развития сельских территорий</t>
  </si>
  <si>
    <t>2 02 27576 05 0000 150</t>
  </si>
  <si>
    <t xml:space="preserve"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</t>
  </si>
  <si>
    <t>Субсидии бюджетам муниципальных районов на оснащение объектов спортивной инфраструктуры спортивно-технологическим оборудованием</t>
  </si>
  <si>
    <t>2 02 25228 05 0000 150</t>
  </si>
  <si>
    <t>2 02 25467 05 0000 150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</si>
  <si>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</si>
  <si>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2 02 45454 05 0000 150</t>
  </si>
  <si>
    <t>Межбюджетные трансферты, передаваемые бюджетам муниципальных районов на создание модельных муниципальных библиотек</t>
  </si>
  <si>
    <t>Исполнение доходов бюджета муниципального образования "Гиагинский район" за  9 месяцев 2020 года</t>
  </si>
  <si>
    <t>Приложение 1 к отчету</t>
  </si>
  <si>
    <t xml:space="preserve">Управляющая делами Совета народных депутатов  МО "Гиагинский район" </t>
  </si>
  <si>
    <t>Е.Деркачева</t>
  </si>
  <si>
    <t>Процент исполнения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</si>
</sst>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0"/>
  </numFmts>
  <fonts count="5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>
      <alignment horizontal="left" wrapText="1" indent="2"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6" fillId="26" borderId="2" applyNumberFormat="0" applyAlignment="0" applyProtection="0"/>
    <xf numFmtId="0" fontId="37" fillId="27" borderId="3" applyNumberFormat="0" applyAlignment="0" applyProtection="0"/>
    <xf numFmtId="0" fontId="38" fillId="27" borderId="2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28" borderId="8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3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184" fontId="2" fillId="0" borderId="0" xfId="0" applyNumberFormat="1" applyFont="1" applyBorder="1" applyAlignment="1">
      <alignment vertical="center" wrapText="1"/>
    </xf>
    <xf numFmtId="0" fontId="2" fillId="0" borderId="0" xfId="0" applyFont="1" applyAlignment="1">
      <alignment horizontal="center" wrapText="1"/>
    </xf>
    <xf numFmtId="0" fontId="2" fillId="0" borderId="11" xfId="0" applyFont="1" applyBorder="1" applyAlignment="1">
      <alignment wrapText="1"/>
    </xf>
    <xf numFmtId="184" fontId="2" fillId="0" borderId="11" xfId="0" applyNumberFormat="1" applyFont="1" applyBorder="1" applyAlignment="1">
      <alignment horizontal="center" wrapText="1"/>
    </xf>
    <xf numFmtId="184" fontId="2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wrapText="1"/>
    </xf>
    <xf numFmtId="184" fontId="1" fillId="0" borderId="11" xfId="0" applyNumberFormat="1" applyFont="1" applyBorder="1" applyAlignment="1">
      <alignment horizontal="center" wrapText="1"/>
    </xf>
    <xf numFmtId="184" fontId="1" fillId="33" borderId="11" xfId="0" applyNumberFormat="1" applyFont="1" applyFill="1" applyBorder="1" applyAlignment="1">
      <alignment horizontal="center" wrapText="1"/>
    </xf>
    <xf numFmtId="0" fontId="4" fillId="0" borderId="11" xfId="0" applyFont="1" applyBorder="1" applyAlignment="1">
      <alignment wrapText="1"/>
    </xf>
    <xf numFmtId="184" fontId="4" fillId="0" borderId="11" xfId="0" applyNumberFormat="1" applyFont="1" applyBorder="1" applyAlignment="1">
      <alignment horizontal="center" wrapText="1"/>
    </xf>
    <xf numFmtId="0" fontId="9" fillId="0" borderId="11" xfId="0" applyFont="1" applyBorder="1" applyAlignment="1">
      <alignment wrapText="1"/>
    </xf>
    <xf numFmtId="184" fontId="9" fillId="0" borderId="11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51" fillId="0" borderId="0" xfId="0" applyFont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5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51" fillId="0" borderId="11" xfId="0" applyFont="1" applyBorder="1" applyAlignment="1">
      <alignment wrapText="1"/>
    </xf>
    <xf numFmtId="184" fontId="2" fillId="33" borderId="11" xfId="0" applyNumberFormat="1" applyFont="1" applyFill="1" applyBorder="1" applyAlignment="1">
      <alignment horizontal="center" wrapText="1"/>
    </xf>
    <xf numFmtId="0" fontId="1" fillId="33" borderId="11" xfId="0" applyFont="1" applyFill="1" applyBorder="1" applyAlignment="1">
      <alignment wrapText="1"/>
    </xf>
    <xf numFmtId="0" fontId="0" fillId="33" borderId="0" xfId="0" applyFill="1" applyAlignment="1">
      <alignment/>
    </xf>
    <xf numFmtId="0" fontId="2" fillId="33" borderId="11" xfId="0" applyFont="1" applyFill="1" applyBorder="1" applyAlignment="1">
      <alignment wrapText="1"/>
    </xf>
    <xf numFmtId="0" fontId="51" fillId="33" borderId="11" xfId="0" applyFont="1" applyFill="1" applyBorder="1" applyAlignment="1">
      <alignment wrapText="1"/>
    </xf>
    <xf numFmtId="0" fontId="1" fillId="33" borderId="11" xfId="0" applyFont="1" applyFill="1" applyBorder="1" applyAlignment="1">
      <alignment horizontal="left" wrapText="1"/>
    </xf>
    <xf numFmtId="0" fontId="52" fillId="0" borderId="11" xfId="0" applyFont="1" applyBorder="1" applyAlignment="1">
      <alignment wrapText="1"/>
    </xf>
    <xf numFmtId="0" fontId="51" fillId="33" borderId="11" xfId="0" applyFont="1" applyFill="1" applyBorder="1" applyAlignment="1">
      <alignment/>
    </xf>
    <xf numFmtId="0" fontId="10" fillId="33" borderId="0" xfId="0" applyFont="1" applyFill="1" applyAlignment="1">
      <alignment/>
    </xf>
    <xf numFmtId="0" fontId="11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184" fontId="1" fillId="0" borderId="0" xfId="0" applyNumberFormat="1" applyFont="1" applyAlignment="1">
      <alignment horizontal="left" vertical="top" wrapText="1"/>
    </xf>
    <xf numFmtId="0" fontId="0" fillId="33" borderId="0" xfId="0" applyFont="1" applyFill="1" applyAlignment="1">
      <alignment/>
    </xf>
    <xf numFmtId="0" fontId="1" fillId="0" borderId="0" xfId="0" applyFont="1" applyAlignment="1">
      <alignment horizontal="right" wrapText="1"/>
    </xf>
    <xf numFmtId="185" fontId="2" fillId="0" borderId="11" xfId="0" applyNumberFormat="1" applyFont="1" applyBorder="1" applyAlignment="1">
      <alignment horizontal="center" wrapText="1"/>
    </xf>
    <xf numFmtId="185" fontId="2" fillId="0" borderId="11" xfId="0" applyNumberFormat="1" applyFont="1" applyBorder="1" applyAlignment="1">
      <alignment horizontal="center"/>
    </xf>
    <xf numFmtId="185" fontId="1" fillId="0" borderId="11" xfId="0" applyNumberFormat="1" applyFont="1" applyBorder="1" applyAlignment="1">
      <alignment horizontal="center" wrapText="1"/>
    </xf>
    <xf numFmtId="185" fontId="2" fillId="33" borderId="11" xfId="0" applyNumberFormat="1" applyFont="1" applyFill="1" applyBorder="1" applyAlignment="1">
      <alignment horizontal="center" wrapText="1"/>
    </xf>
    <xf numFmtId="185" fontId="1" fillId="33" borderId="11" xfId="0" applyNumberFormat="1" applyFont="1" applyFill="1" applyBorder="1" applyAlignment="1">
      <alignment horizontal="center" wrapText="1"/>
    </xf>
    <xf numFmtId="185" fontId="4" fillId="0" borderId="11" xfId="0" applyNumberFormat="1" applyFont="1" applyBorder="1" applyAlignment="1">
      <alignment horizontal="center" wrapText="1"/>
    </xf>
    <xf numFmtId="185" fontId="9" fillId="0" borderId="11" xfId="0" applyNumberFormat="1" applyFont="1" applyBorder="1" applyAlignment="1">
      <alignment horizontal="center" wrapText="1"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184" fontId="2" fillId="0" borderId="0" xfId="0" applyNumberFormat="1" applyFont="1" applyBorder="1" applyAlignment="1">
      <alignment horizontal="center" wrapText="1"/>
    </xf>
    <xf numFmtId="184" fontId="2" fillId="0" borderId="0" xfId="0" applyNumberFormat="1" applyFont="1" applyBorder="1" applyAlignment="1">
      <alignment horizontal="center"/>
    </xf>
    <xf numFmtId="184" fontId="1" fillId="0" borderId="0" xfId="0" applyNumberFormat="1" applyFont="1" applyBorder="1" applyAlignment="1">
      <alignment horizontal="center" wrapText="1"/>
    </xf>
    <xf numFmtId="184" fontId="2" fillId="33" borderId="0" xfId="0" applyNumberFormat="1" applyFont="1" applyFill="1" applyBorder="1" applyAlignment="1">
      <alignment horizontal="center" wrapText="1"/>
    </xf>
    <xf numFmtId="184" fontId="4" fillId="0" borderId="0" xfId="0" applyNumberFormat="1" applyFont="1" applyBorder="1" applyAlignment="1">
      <alignment horizontal="center" wrapText="1"/>
    </xf>
    <xf numFmtId="184" fontId="9" fillId="0" borderId="0" xfId="0" applyNumberFormat="1" applyFont="1" applyBorder="1" applyAlignment="1">
      <alignment horizontal="center" wrapText="1"/>
    </xf>
    <xf numFmtId="184" fontId="1" fillId="33" borderId="0" xfId="0" applyNumberFormat="1" applyFont="1" applyFill="1" applyBorder="1" applyAlignment="1">
      <alignment horizontal="center" wrapText="1"/>
    </xf>
    <xf numFmtId="185" fontId="13" fillId="0" borderId="0" xfId="0" applyNumberFormat="1" applyFont="1" applyAlignment="1">
      <alignment vertical="top" wrapText="1"/>
    </xf>
    <xf numFmtId="185" fontId="0" fillId="0" borderId="0" xfId="0" applyNumberFormat="1" applyAlignment="1">
      <alignment/>
    </xf>
    <xf numFmtId="185" fontId="1" fillId="0" borderId="0" xfId="0" applyNumberFormat="1" applyFont="1" applyAlignment="1">
      <alignment horizontal="center" wrapText="1"/>
    </xf>
    <xf numFmtId="185" fontId="2" fillId="0" borderId="11" xfId="0" applyNumberFormat="1" applyFont="1" applyBorder="1" applyAlignment="1">
      <alignment horizontal="center" vertical="center" wrapText="1"/>
    </xf>
    <xf numFmtId="185" fontId="2" fillId="0" borderId="0" xfId="0" applyNumberFormat="1" applyFont="1" applyBorder="1" applyAlignment="1">
      <alignment vertical="center" wrapText="1"/>
    </xf>
    <xf numFmtId="185" fontId="2" fillId="0" borderId="0" xfId="0" applyNumberFormat="1" applyFont="1" applyBorder="1" applyAlignment="1">
      <alignment horizontal="center" vertical="top" wrapText="1"/>
    </xf>
    <xf numFmtId="185" fontId="1" fillId="0" borderId="0" xfId="0" applyNumberFormat="1" applyFont="1" applyAlignment="1">
      <alignment horizontal="right" wrapText="1"/>
    </xf>
    <xf numFmtId="186" fontId="0" fillId="0" borderId="0" xfId="0" applyNumberFormat="1" applyAlignment="1">
      <alignment/>
    </xf>
    <xf numFmtId="186" fontId="1" fillId="0" borderId="0" xfId="0" applyNumberFormat="1" applyFont="1" applyAlignment="1">
      <alignment horizontal="center" wrapText="1"/>
    </xf>
    <xf numFmtId="186" fontId="2" fillId="0" borderId="11" xfId="0" applyNumberFormat="1" applyFont="1" applyBorder="1" applyAlignment="1">
      <alignment horizontal="center" vertical="center" wrapText="1"/>
    </xf>
    <xf numFmtId="186" fontId="2" fillId="0" borderId="11" xfId="0" applyNumberFormat="1" applyFont="1" applyBorder="1" applyAlignment="1">
      <alignment horizontal="center" wrapText="1"/>
    </xf>
    <xf numFmtId="186" fontId="2" fillId="0" borderId="11" xfId="0" applyNumberFormat="1" applyFont="1" applyBorder="1" applyAlignment="1">
      <alignment horizontal="center"/>
    </xf>
    <xf numFmtId="186" fontId="1" fillId="0" borderId="11" xfId="0" applyNumberFormat="1" applyFont="1" applyBorder="1" applyAlignment="1">
      <alignment horizontal="center" wrapText="1"/>
    </xf>
    <xf numFmtId="186" fontId="2" fillId="33" borderId="11" xfId="0" applyNumberFormat="1" applyFont="1" applyFill="1" applyBorder="1" applyAlignment="1">
      <alignment horizontal="center" wrapText="1"/>
    </xf>
    <xf numFmtId="186" fontId="1" fillId="33" borderId="11" xfId="0" applyNumberFormat="1" applyFont="1" applyFill="1" applyBorder="1" applyAlignment="1">
      <alignment horizontal="center" wrapText="1"/>
    </xf>
    <xf numFmtId="186" fontId="4" fillId="0" borderId="11" xfId="0" applyNumberFormat="1" applyFont="1" applyBorder="1" applyAlignment="1">
      <alignment horizontal="center" wrapText="1"/>
    </xf>
    <xf numFmtId="186" fontId="9" fillId="0" borderId="11" xfId="0" applyNumberFormat="1" applyFont="1" applyBorder="1" applyAlignment="1">
      <alignment horizontal="center" wrapText="1"/>
    </xf>
    <xf numFmtId="186" fontId="2" fillId="0" borderId="0" xfId="0" applyNumberFormat="1" applyFont="1" applyBorder="1" applyAlignment="1">
      <alignment vertical="center" wrapText="1"/>
    </xf>
    <xf numFmtId="186" fontId="2" fillId="0" borderId="0" xfId="0" applyNumberFormat="1" applyFont="1" applyBorder="1" applyAlignment="1">
      <alignment horizontal="center" vertical="top" wrapText="1"/>
    </xf>
    <xf numFmtId="186" fontId="1" fillId="0" borderId="0" xfId="0" applyNumberFormat="1" applyFont="1" applyAlignment="1">
      <alignment horizontal="right" wrapText="1"/>
    </xf>
    <xf numFmtId="186" fontId="0" fillId="0" borderId="0" xfId="0" applyNumberFormat="1" applyAlignment="1">
      <alignment horizontal="left" vertical="top" wrapText="1"/>
    </xf>
    <xf numFmtId="185" fontId="0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33" borderId="11" xfId="0" applyFont="1" applyFill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textRotation="90" wrapText="1"/>
    </xf>
    <xf numFmtId="0" fontId="53" fillId="33" borderId="13" xfId="0" applyFont="1" applyFill="1" applyBorder="1" applyAlignment="1">
      <alignment horizontal="center" vertical="center" textRotation="90" wrapText="1"/>
    </xf>
    <xf numFmtId="0" fontId="5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4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52" fillId="0" borderId="0" xfId="0" applyFont="1" applyFill="1" applyBorder="1" applyAlignment="1">
      <alignment horizontal="left" wrapText="1" indent="2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2"/>
  <sheetViews>
    <sheetView tabSelected="1" view="pageBreakPreview" zoomScaleSheetLayoutView="100" zoomScalePageLayoutView="0" workbookViewId="0" topLeftCell="A1">
      <selection activeCell="P3" sqref="P3"/>
    </sheetView>
  </sheetViews>
  <sheetFormatPr defaultColWidth="9.00390625" defaultRowHeight="12.75"/>
  <cols>
    <col min="1" max="1" width="38.875" style="0" customWidth="1"/>
    <col min="2" max="2" width="94.625" style="0" customWidth="1"/>
    <col min="3" max="3" width="12.75390625" style="0" hidden="1" customWidth="1"/>
    <col min="4" max="4" width="16.875" style="0" hidden="1" customWidth="1"/>
    <col min="5" max="5" width="38.25390625" style="0" hidden="1" customWidth="1"/>
    <col min="6" max="6" width="14.625" style="0" hidden="1" customWidth="1"/>
    <col min="7" max="7" width="37.625" style="0" hidden="1" customWidth="1"/>
    <col min="8" max="8" width="14.625" style="0" hidden="1" customWidth="1"/>
    <col min="9" max="10" width="52.125" style="0" hidden="1" customWidth="1"/>
    <col min="11" max="11" width="32.875" style="60" hidden="1" customWidth="1"/>
    <col min="12" max="12" width="25.625" style="66" hidden="1" customWidth="1"/>
    <col min="13" max="13" width="15.875" style="60" customWidth="1"/>
    <col min="14" max="14" width="19.25390625" style="60" customWidth="1"/>
    <col min="15" max="15" width="14.875" style="60" customWidth="1"/>
    <col min="16" max="16" width="14.125" style="0" customWidth="1"/>
    <col min="17" max="17" width="37.625" style="0" customWidth="1"/>
  </cols>
  <sheetData>
    <row r="1" spans="3:17" ht="51" customHeight="1">
      <c r="C1" s="40" t="s">
        <v>82</v>
      </c>
      <c r="D1" s="40"/>
      <c r="E1" s="40" t="s">
        <v>85</v>
      </c>
      <c r="F1" s="40"/>
      <c r="G1" s="40" t="s">
        <v>87</v>
      </c>
      <c r="H1" s="40"/>
      <c r="K1" s="59" t="s">
        <v>123</v>
      </c>
      <c r="M1" s="59"/>
      <c r="N1" s="89" t="s">
        <v>160</v>
      </c>
      <c r="O1" s="89"/>
      <c r="P1" s="40"/>
      <c r="Q1" s="40"/>
    </row>
    <row r="2" spans="1:17" ht="11.25" customHeight="1" hidden="1">
      <c r="A2" s="50"/>
      <c r="B2" s="50"/>
      <c r="C2" s="23" t="s">
        <v>81</v>
      </c>
      <c r="D2" s="23"/>
      <c r="E2" s="23" t="s">
        <v>81</v>
      </c>
      <c r="F2" s="23"/>
      <c r="G2" s="23" t="s">
        <v>81</v>
      </c>
      <c r="H2" s="23"/>
      <c r="I2" s="81"/>
      <c r="J2" s="81"/>
      <c r="K2" s="80"/>
      <c r="L2" s="79"/>
      <c r="M2" s="80"/>
      <c r="N2" s="80"/>
      <c r="O2" s="80"/>
      <c r="P2" s="23"/>
      <c r="Q2" s="23"/>
    </row>
    <row r="3" spans="1:17" ht="33" customHeight="1">
      <c r="A3" s="87" t="s">
        <v>159</v>
      </c>
      <c r="B3" s="87"/>
      <c r="C3" s="87"/>
      <c r="D3" s="87"/>
      <c r="E3" s="87"/>
      <c r="F3" s="88"/>
      <c r="G3" s="88"/>
      <c r="H3" s="88"/>
      <c r="I3" s="88"/>
      <c r="J3" s="88"/>
      <c r="K3" s="88"/>
      <c r="L3" s="88"/>
      <c r="M3" s="88"/>
      <c r="N3" s="88"/>
      <c r="O3" s="88"/>
      <c r="P3" s="50"/>
      <c r="Q3" s="50"/>
    </row>
    <row r="4" spans="1:17" ht="18" customHeight="1">
      <c r="A4" s="7"/>
      <c r="B4" s="7"/>
      <c r="C4" s="18" t="s">
        <v>38</v>
      </c>
      <c r="D4" s="18" t="s">
        <v>38</v>
      </c>
      <c r="E4" s="18" t="s">
        <v>38</v>
      </c>
      <c r="F4" s="18" t="s">
        <v>38</v>
      </c>
      <c r="G4" s="18" t="s">
        <v>38</v>
      </c>
      <c r="H4" s="18" t="s">
        <v>38</v>
      </c>
      <c r="I4" s="18" t="s">
        <v>38</v>
      </c>
      <c r="J4" s="18" t="s">
        <v>38</v>
      </c>
      <c r="K4" s="61" t="s">
        <v>38</v>
      </c>
      <c r="L4" s="67" t="s">
        <v>38</v>
      </c>
      <c r="M4" s="61"/>
      <c r="N4" s="61" t="s">
        <v>38</v>
      </c>
      <c r="O4" s="61"/>
      <c r="P4" s="18"/>
      <c r="Q4" s="18"/>
    </row>
    <row r="5" spans="1:17" ht="55.5" customHeight="1">
      <c r="A5" s="90" t="s">
        <v>17</v>
      </c>
      <c r="B5" s="83" t="s">
        <v>0</v>
      </c>
      <c r="C5" s="20" t="s">
        <v>37</v>
      </c>
      <c r="D5" s="20" t="s">
        <v>37</v>
      </c>
      <c r="E5" s="20" t="s">
        <v>37</v>
      </c>
      <c r="F5" s="20" t="s">
        <v>37</v>
      </c>
      <c r="G5" s="20" t="s">
        <v>37</v>
      </c>
      <c r="H5" s="20" t="s">
        <v>37</v>
      </c>
      <c r="I5" s="20" t="s">
        <v>37</v>
      </c>
      <c r="J5" s="20" t="s">
        <v>37</v>
      </c>
      <c r="K5" s="62" t="s">
        <v>37</v>
      </c>
      <c r="L5" s="68" t="s">
        <v>37</v>
      </c>
      <c r="M5" s="85" t="s">
        <v>143</v>
      </c>
      <c r="N5" s="85" t="s">
        <v>144</v>
      </c>
      <c r="O5" s="85" t="s">
        <v>163</v>
      </c>
      <c r="P5" s="51"/>
      <c r="Q5" s="51"/>
    </row>
    <row r="6" spans="1:17" ht="51.75" customHeight="1">
      <c r="A6" s="91"/>
      <c r="B6" s="84"/>
      <c r="C6" s="20"/>
      <c r="D6" s="20"/>
      <c r="E6" s="20"/>
      <c r="F6" s="20"/>
      <c r="G6" s="20"/>
      <c r="H6" s="20"/>
      <c r="I6" s="20"/>
      <c r="J6" s="20"/>
      <c r="K6" s="62"/>
      <c r="L6" s="68"/>
      <c r="M6" s="86"/>
      <c r="N6" s="86"/>
      <c r="O6" s="86"/>
      <c r="P6" s="51"/>
      <c r="Q6" s="51"/>
    </row>
    <row r="7" spans="1:17" ht="18.75">
      <c r="A7" s="35" t="s">
        <v>25</v>
      </c>
      <c r="B7" s="8" t="s">
        <v>1</v>
      </c>
      <c r="C7" s="9">
        <f aca="true" t="shared" si="0" ref="C7:I7">C8+C27</f>
        <v>126228.961</v>
      </c>
      <c r="D7" s="9">
        <f t="shared" si="0"/>
        <v>12520.7</v>
      </c>
      <c r="E7" s="43">
        <f t="shared" si="0"/>
        <v>138749.661</v>
      </c>
      <c r="F7" s="43">
        <f t="shared" si="0"/>
        <v>0</v>
      </c>
      <c r="G7" s="9">
        <f t="shared" si="0"/>
        <v>138749.661</v>
      </c>
      <c r="H7" s="43">
        <f t="shared" si="0"/>
        <v>0</v>
      </c>
      <c r="I7" s="9">
        <f t="shared" si="0"/>
        <v>154889.65300000002</v>
      </c>
      <c r="J7" s="9">
        <f>J8+J27</f>
        <v>4789.7</v>
      </c>
      <c r="K7" s="43">
        <f>K8+K27</f>
        <v>159679.353</v>
      </c>
      <c r="L7" s="69">
        <f>L8+L27</f>
        <v>0</v>
      </c>
      <c r="M7" s="9">
        <f>M8+M27</f>
        <v>198289.07</v>
      </c>
      <c r="N7" s="9">
        <f>N8+N27</f>
        <v>153947.71600000001</v>
      </c>
      <c r="O7" s="9">
        <f aca="true" t="shared" si="1" ref="O7:O20">N7/M7*100</f>
        <v>77.63802412306437</v>
      </c>
      <c r="P7" s="52"/>
      <c r="Q7" s="52"/>
    </row>
    <row r="8" spans="1:17" ht="18.75">
      <c r="A8" s="35"/>
      <c r="B8" s="8" t="s">
        <v>36</v>
      </c>
      <c r="C8" s="9">
        <f aca="true" t="shared" si="2" ref="C8:I8">C9+C16+C22+C24+C11</f>
        <v>86793.461</v>
      </c>
      <c r="D8" s="9">
        <f t="shared" si="2"/>
        <v>4518.3</v>
      </c>
      <c r="E8" s="43">
        <f t="shared" si="2"/>
        <v>91311.761</v>
      </c>
      <c r="F8" s="43">
        <f t="shared" si="2"/>
        <v>0</v>
      </c>
      <c r="G8" s="9">
        <f t="shared" si="2"/>
        <v>91311.761</v>
      </c>
      <c r="H8" s="43">
        <f t="shared" si="2"/>
        <v>0</v>
      </c>
      <c r="I8" s="9">
        <f t="shared" si="2"/>
        <v>107248.40000000002</v>
      </c>
      <c r="J8" s="9">
        <f>J9+J16+J22+J24+J11</f>
        <v>3289.7</v>
      </c>
      <c r="K8" s="43">
        <f>K9+K16+K22+K24+K11</f>
        <v>110538.10000000002</v>
      </c>
      <c r="L8" s="69">
        <f>L9+L16+L22+L24+L11</f>
        <v>0</v>
      </c>
      <c r="M8" s="9">
        <f>M9+M16+M22+M24+M11</f>
        <v>149750.50000000003</v>
      </c>
      <c r="N8" s="9">
        <f>N9+N16+N22+N24+N11</f>
        <v>116355.102</v>
      </c>
      <c r="O8" s="9">
        <f t="shared" si="1"/>
        <v>77.69930784872169</v>
      </c>
      <c r="P8" s="52"/>
      <c r="Q8" s="52"/>
    </row>
    <row r="9" spans="1:17" ht="18.75">
      <c r="A9" s="35" t="s">
        <v>26</v>
      </c>
      <c r="B9" s="21" t="s">
        <v>40</v>
      </c>
      <c r="C9" s="10">
        <f aca="true" t="shared" si="3" ref="C9:N9">C10</f>
        <v>38633</v>
      </c>
      <c r="D9" s="10">
        <f t="shared" si="3"/>
        <v>1967</v>
      </c>
      <c r="E9" s="44">
        <f t="shared" si="3"/>
        <v>40600</v>
      </c>
      <c r="F9" s="44">
        <f t="shared" si="3"/>
        <v>0</v>
      </c>
      <c r="G9" s="10">
        <f t="shared" si="3"/>
        <v>40600</v>
      </c>
      <c r="H9" s="44">
        <f t="shared" si="3"/>
        <v>0</v>
      </c>
      <c r="I9" s="10">
        <f t="shared" si="3"/>
        <v>47307.8</v>
      </c>
      <c r="J9" s="10">
        <f t="shared" si="3"/>
        <v>2342.1</v>
      </c>
      <c r="K9" s="44">
        <f t="shared" si="3"/>
        <v>49649.9</v>
      </c>
      <c r="L9" s="70">
        <f t="shared" si="3"/>
        <v>0</v>
      </c>
      <c r="M9" s="10">
        <f t="shared" si="3"/>
        <v>63720.5</v>
      </c>
      <c r="N9" s="10">
        <f t="shared" si="3"/>
        <v>43103.133</v>
      </c>
      <c r="O9" s="9">
        <f t="shared" si="1"/>
        <v>67.64405960405207</v>
      </c>
      <c r="P9" s="53"/>
      <c r="Q9" s="53"/>
    </row>
    <row r="10" spans="1:17" ht="18.75">
      <c r="A10" s="36" t="s">
        <v>54</v>
      </c>
      <c r="B10" s="11" t="s">
        <v>2</v>
      </c>
      <c r="C10" s="12">
        <v>38633</v>
      </c>
      <c r="D10" s="12">
        <v>1967</v>
      </c>
      <c r="E10" s="45">
        <f>D10+C10</f>
        <v>40600</v>
      </c>
      <c r="F10" s="45">
        <v>0</v>
      </c>
      <c r="G10" s="12">
        <f>F10+E10</f>
        <v>40600</v>
      </c>
      <c r="H10" s="45">
        <v>0</v>
      </c>
      <c r="I10" s="12">
        <v>47307.8</v>
      </c>
      <c r="J10" s="12">
        <v>2342.1</v>
      </c>
      <c r="K10" s="45">
        <f>J10+I10</f>
        <v>49649.9</v>
      </c>
      <c r="L10" s="71">
        <v>0</v>
      </c>
      <c r="M10" s="12">
        <v>63720.5</v>
      </c>
      <c r="N10" s="12">
        <v>43103.133</v>
      </c>
      <c r="O10" s="9">
        <f t="shared" si="1"/>
        <v>67.64405960405207</v>
      </c>
      <c r="P10" s="54"/>
      <c r="Q10" s="54"/>
    </row>
    <row r="11" spans="1:17" ht="31.5">
      <c r="A11" s="35" t="s">
        <v>55</v>
      </c>
      <c r="B11" s="19" t="s">
        <v>39</v>
      </c>
      <c r="C11" s="26">
        <f aca="true" t="shared" si="4" ref="C11:I11">C12+C13+C14+C15</f>
        <v>113.161</v>
      </c>
      <c r="D11" s="26">
        <f t="shared" si="4"/>
        <v>0</v>
      </c>
      <c r="E11" s="46">
        <f t="shared" si="4"/>
        <v>113.161</v>
      </c>
      <c r="F11" s="46">
        <f t="shared" si="4"/>
        <v>0</v>
      </c>
      <c r="G11" s="26">
        <f t="shared" si="4"/>
        <v>113.161</v>
      </c>
      <c r="H11" s="46">
        <f t="shared" si="4"/>
        <v>0</v>
      </c>
      <c r="I11" s="26">
        <f t="shared" si="4"/>
        <v>413.1</v>
      </c>
      <c r="J11" s="26">
        <f>J12+J13+J14+J15</f>
        <v>0</v>
      </c>
      <c r="K11" s="46">
        <f>K12+K13+K14+K15</f>
        <v>413.1</v>
      </c>
      <c r="L11" s="72">
        <f>L12+L13+L14+L15</f>
        <v>0</v>
      </c>
      <c r="M11" s="26">
        <f>M12+M13+M14+M15</f>
        <v>522.6999999999999</v>
      </c>
      <c r="N11" s="26">
        <f>N12+N13+N14+N15</f>
        <v>344.935</v>
      </c>
      <c r="O11" s="9">
        <f t="shared" si="1"/>
        <v>65.99100822651619</v>
      </c>
      <c r="P11" s="55"/>
      <c r="Q11" s="55"/>
    </row>
    <row r="12" spans="1:17" ht="47.25">
      <c r="A12" s="36" t="s">
        <v>21</v>
      </c>
      <c r="B12" s="11" t="s">
        <v>56</v>
      </c>
      <c r="C12" s="13">
        <v>40.152</v>
      </c>
      <c r="D12" s="13">
        <v>0</v>
      </c>
      <c r="E12" s="47">
        <v>40.152</v>
      </c>
      <c r="F12" s="47">
        <v>0</v>
      </c>
      <c r="G12" s="12">
        <f>F12+E12</f>
        <v>40.152</v>
      </c>
      <c r="H12" s="47">
        <v>0</v>
      </c>
      <c r="I12" s="13">
        <v>149.8</v>
      </c>
      <c r="J12" s="13">
        <v>0</v>
      </c>
      <c r="K12" s="45">
        <f>J12+I12</f>
        <v>149.8</v>
      </c>
      <c r="L12" s="73">
        <v>0</v>
      </c>
      <c r="M12" s="12">
        <v>239.5</v>
      </c>
      <c r="N12" s="12">
        <v>160.811</v>
      </c>
      <c r="O12" s="9">
        <f t="shared" si="1"/>
        <v>67.14446764091858</v>
      </c>
      <c r="P12" s="54"/>
      <c r="Q12" s="54"/>
    </row>
    <row r="13" spans="1:17" ht="63">
      <c r="A13" s="36" t="s">
        <v>22</v>
      </c>
      <c r="B13" s="11" t="s">
        <v>57</v>
      </c>
      <c r="C13" s="13">
        <v>0.609</v>
      </c>
      <c r="D13" s="13">
        <v>0</v>
      </c>
      <c r="E13" s="47">
        <v>0.609</v>
      </c>
      <c r="F13" s="47">
        <v>0</v>
      </c>
      <c r="G13" s="12">
        <f>F13+E13</f>
        <v>0.609</v>
      </c>
      <c r="H13" s="47">
        <v>0</v>
      </c>
      <c r="I13" s="13">
        <v>1</v>
      </c>
      <c r="J13" s="13">
        <v>0</v>
      </c>
      <c r="K13" s="45">
        <f>J13+I13</f>
        <v>1</v>
      </c>
      <c r="L13" s="73">
        <v>0</v>
      </c>
      <c r="M13" s="12">
        <v>1.2</v>
      </c>
      <c r="N13" s="12">
        <v>1.11</v>
      </c>
      <c r="O13" s="9">
        <f t="shared" si="1"/>
        <v>92.50000000000001</v>
      </c>
      <c r="P13" s="54"/>
      <c r="Q13" s="54"/>
    </row>
    <row r="14" spans="1:17" ht="47.25">
      <c r="A14" s="36" t="s">
        <v>23</v>
      </c>
      <c r="B14" s="11" t="s">
        <v>58</v>
      </c>
      <c r="C14" s="13">
        <v>87.638</v>
      </c>
      <c r="D14" s="13">
        <v>0</v>
      </c>
      <c r="E14" s="47">
        <v>87.638</v>
      </c>
      <c r="F14" s="47">
        <v>0</v>
      </c>
      <c r="G14" s="12">
        <f>F14+E14</f>
        <v>87.638</v>
      </c>
      <c r="H14" s="47">
        <v>0</v>
      </c>
      <c r="I14" s="13">
        <v>290.1</v>
      </c>
      <c r="J14" s="13">
        <v>0</v>
      </c>
      <c r="K14" s="45">
        <f>J14+I14</f>
        <v>290.1</v>
      </c>
      <c r="L14" s="73">
        <v>0</v>
      </c>
      <c r="M14" s="12">
        <v>312.9</v>
      </c>
      <c r="N14" s="12">
        <v>214.424</v>
      </c>
      <c r="O14" s="9">
        <f t="shared" si="1"/>
        <v>68.52796420581656</v>
      </c>
      <c r="P14" s="54"/>
      <c r="Q14" s="54"/>
    </row>
    <row r="15" spans="1:17" ht="47.25">
      <c r="A15" s="36" t="s">
        <v>24</v>
      </c>
      <c r="B15" s="11" t="s">
        <v>59</v>
      </c>
      <c r="C15" s="13">
        <v>-15.238</v>
      </c>
      <c r="D15" s="13">
        <v>0</v>
      </c>
      <c r="E15" s="47">
        <v>-15.238</v>
      </c>
      <c r="F15" s="47">
        <v>0</v>
      </c>
      <c r="G15" s="12">
        <f>F15+E15</f>
        <v>-15.238</v>
      </c>
      <c r="H15" s="47">
        <v>0</v>
      </c>
      <c r="I15" s="13">
        <v>-27.8</v>
      </c>
      <c r="J15" s="13">
        <v>0</v>
      </c>
      <c r="K15" s="45">
        <f>J15+I15</f>
        <v>-27.8</v>
      </c>
      <c r="L15" s="73">
        <v>0</v>
      </c>
      <c r="M15" s="12">
        <v>-30.9</v>
      </c>
      <c r="N15" s="12">
        <v>-31.41</v>
      </c>
      <c r="O15" s="9">
        <f t="shared" si="1"/>
        <v>101.6504854368932</v>
      </c>
      <c r="P15" s="54"/>
      <c r="Q15" s="54"/>
    </row>
    <row r="16" spans="1:17" ht="18.75">
      <c r="A16" s="35" t="s">
        <v>27</v>
      </c>
      <c r="B16" s="21" t="s">
        <v>41</v>
      </c>
      <c r="C16" s="9">
        <f aca="true" t="shared" si="5" ref="C16:I16">C17+C18+C19+C20</f>
        <v>32310.7</v>
      </c>
      <c r="D16" s="9">
        <f t="shared" si="5"/>
        <v>1977.8000000000002</v>
      </c>
      <c r="E16" s="43">
        <f t="shared" si="5"/>
        <v>34288.5</v>
      </c>
      <c r="F16" s="43">
        <f t="shared" si="5"/>
        <v>0</v>
      </c>
      <c r="G16" s="9">
        <f t="shared" si="5"/>
        <v>34288.5</v>
      </c>
      <c r="H16" s="43">
        <f t="shared" si="5"/>
        <v>0</v>
      </c>
      <c r="I16" s="9">
        <f t="shared" si="5"/>
        <v>40173.3</v>
      </c>
      <c r="J16" s="9">
        <f>J17+J18+J19+J20</f>
        <v>792.5</v>
      </c>
      <c r="K16" s="43">
        <f>K17+K18+K19+K20</f>
        <v>40965.8</v>
      </c>
      <c r="L16" s="69">
        <f>L17+L18+L19+L20</f>
        <v>0</v>
      </c>
      <c r="M16" s="9">
        <f>M17+M18+M19+M20+M21</f>
        <v>38380.1</v>
      </c>
      <c r="N16" s="9">
        <f>N17+N18+N19+N20+N21</f>
        <v>30772.182999999997</v>
      </c>
      <c r="O16" s="9">
        <f t="shared" si="1"/>
        <v>80.17744351890693</v>
      </c>
      <c r="P16" s="52"/>
      <c r="Q16" s="52"/>
    </row>
    <row r="17" spans="1:17" ht="18.75">
      <c r="A17" s="36" t="s">
        <v>60</v>
      </c>
      <c r="B17" s="11" t="s">
        <v>61</v>
      </c>
      <c r="C17" s="12">
        <v>9856.5</v>
      </c>
      <c r="D17" s="12">
        <v>492.5</v>
      </c>
      <c r="E17" s="45">
        <f>C17+D17</f>
        <v>10349</v>
      </c>
      <c r="F17" s="45">
        <v>0</v>
      </c>
      <c r="G17" s="12">
        <f>F17+E17</f>
        <v>10349</v>
      </c>
      <c r="H17" s="45">
        <v>0</v>
      </c>
      <c r="I17" s="12">
        <v>14825.9</v>
      </c>
      <c r="J17" s="12">
        <v>792.5</v>
      </c>
      <c r="K17" s="45">
        <f>J17+I17</f>
        <v>15618.4</v>
      </c>
      <c r="L17" s="71">
        <v>0</v>
      </c>
      <c r="M17" s="12">
        <v>18671.6</v>
      </c>
      <c r="N17" s="12">
        <v>13589.641</v>
      </c>
      <c r="O17" s="9">
        <f t="shared" si="1"/>
        <v>72.78241286231496</v>
      </c>
      <c r="P17" s="54"/>
      <c r="Q17" s="54"/>
    </row>
    <row r="18" spans="1:17" ht="18.75">
      <c r="A18" s="36" t="s">
        <v>62</v>
      </c>
      <c r="B18" s="14" t="s">
        <v>3</v>
      </c>
      <c r="C18" s="15">
        <v>8882.4</v>
      </c>
      <c r="D18" s="15">
        <v>88.6</v>
      </c>
      <c r="E18" s="48">
        <f>C18+D18</f>
        <v>8971</v>
      </c>
      <c r="F18" s="48">
        <v>0</v>
      </c>
      <c r="G18" s="12">
        <f>F18+E18</f>
        <v>8971</v>
      </c>
      <c r="H18" s="48">
        <v>0</v>
      </c>
      <c r="I18" s="12">
        <v>7929.2</v>
      </c>
      <c r="J18" s="12">
        <v>0</v>
      </c>
      <c r="K18" s="45">
        <f>J18+I18</f>
        <v>7929.2</v>
      </c>
      <c r="L18" s="71">
        <v>0</v>
      </c>
      <c r="M18" s="12">
        <v>5779.7</v>
      </c>
      <c r="N18" s="12">
        <v>4492.746</v>
      </c>
      <c r="O18" s="9">
        <f t="shared" si="1"/>
        <v>77.7332041455439</v>
      </c>
      <c r="P18" s="54"/>
      <c r="Q18" s="54"/>
    </row>
    <row r="19" spans="1:17" ht="18.75">
      <c r="A19" s="36" t="s">
        <v>28</v>
      </c>
      <c r="B19" s="14" t="s">
        <v>4</v>
      </c>
      <c r="C19" s="15">
        <v>13571.8</v>
      </c>
      <c r="D19" s="15">
        <v>1396.7</v>
      </c>
      <c r="E19" s="48">
        <f>C19+D19</f>
        <v>14968.5</v>
      </c>
      <c r="F19" s="48">
        <v>0</v>
      </c>
      <c r="G19" s="12">
        <f>F19+E19</f>
        <v>14968.5</v>
      </c>
      <c r="H19" s="48">
        <v>0</v>
      </c>
      <c r="I19" s="12">
        <v>17418.2</v>
      </c>
      <c r="J19" s="12">
        <v>0</v>
      </c>
      <c r="K19" s="45">
        <f>J19+I19</f>
        <v>17418.2</v>
      </c>
      <c r="L19" s="71">
        <v>0</v>
      </c>
      <c r="M19" s="12">
        <v>13928.8</v>
      </c>
      <c r="N19" s="12">
        <v>12612.851</v>
      </c>
      <c r="O19" s="9">
        <f t="shared" si="1"/>
        <v>90.5523160645569</v>
      </c>
      <c r="P19" s="54"/>
      <c r="Q19" s="54"/>
    </row>
    <row r="20" spans="1:17" ht="18.75" hidden="1">
      <c r="A20" s="36" t="s">
        <v>29</v>
      </c>
      <c r="B20" s="14" t="s">
        <v>63</v>
      </c>
      <c r="C20" s="15">
        <v>0</v>
      </c>
      <c r="D20" s="15">
        <v>0</v>
      </c>
      <c r="E20" s="48">
        <v>0</v>
      </c>
      <c r="F20" s="48">
        <v>0</v>
      </c>
      <c r="G20" s="15">
        <v>0</v>
      </c>
      <c r="H20" s="48">
        <v>0</v>
      </c>
      <c r="I20" s="15">
        <v>0</v>
      </c>
      <c r="J20" s="15">
        <v>0</v>
      </c>
      <c r="K20" s="48">
        <v>0</v>
      </c>
      <c r="L20" s="74">
        <v>0</v>
      </c>
      <c r="M20" s="15">
        <v>0</v>
      </c>
      <c r="N20" s="15">
        <v>0</v>
      </c>
      <c r="O20" s="9" t="e">
        <f t="shared" si="1"/>
        <v>#DIV/0!</v>
      </c>
      <c r="P20" s="56"/>
      <c r="Q20" s="56"/>
    </row>
    <row r="21" spans="1:17" ht="18.75">
      <c r="A21" s="36" t="s">
        <v>134</v>
      </c>
      <c r="B21" s="14" t="s">
        <v>63</v>
      </c>
      <c r="C21" s="15">
        <v>13571.8</v>
      </c>
      <c r="D21" s="15">
        <v>1396.7</v>
      </c>
      <c r="E21" s="48">
        <f>C21+D21</f>
        <v>14968.5</v>
      </c>
      <c r="F21" s="48">
        <v>0</v>
      </c>
      <c r="G21" s="12">
        <f>F21+E21</f>
        <v>14968.5</v>
      </c>
      <c r="H21" s="48">
        <v>0</v>
      </c>
      <c r="I21" s="12">
        <v>17418.2</v>
      </c>
      <c r="J21" s="12">
        <v>0</v>
      </c>
      <c r="K21" s="45">
        <f>J21+I21</f>
        <v>17418.2</v>
      </c>
      <c r="L21" s="71">
        <v>0</v>
      </c>
      <c r="M21" s="12">
        <v>0</v>
      </c>
      <c r="N21" s="12">
        <v>76.945</v>
      </c>
      <c r="O21" s="9">
        <v>0</v>
      </c>
      <c r="P21" s="54"/>
      <c r="Q21" s="54"/>
    </row>
    <row r="22" spans="1:17" ht="18.75">
      <c r="A22" s="35" t="s">
        <v>30</v>
      </c>
      <c r="B22" s="21" t="s">
        <v>42</v>
      </c>
      <c r="C22" s="9">
        <f aca="true" t="shared" si="6" ref="C22:N22">C23</f>
        <v>13331.6</v>
      </c>
      <c r="D22" s="9">
        <f t="shared" si="6"/>
        <v>132.4</v>
      </c>
      <c r="E22" s="43">
        <f t="shared" si="6"/>
        <v>13464</v>
      </c>
      <c r="F22" s="43">
        <f t="shared" si="6"/>
        <v>0</v>
      </c>
      <c r="G22" s="9">
        <f t="shared" si="6"/>
        <v>13464</v>
      </c>
      <c r="H22" s="43">
        <f t="shared" si="6"/>
        <v>0</v>
      </c>
      <c r="I22" s="9">
        <f t="shared" si="6"/>
        <v>16493.1</v>
      </c>
      <c r="J22" s="9">
        <f t="shared" si="6"/>
        <v>155.1</v>
      </c>
      <c r="K22" s="43">
        <f t="shared" si="6"/>
        <v>16648.199999999997</v>
      </c>
      <c r="L22" s="69">
        <f t="shared" si="6"/>
        <v>0</v>
      </c>
      <c r="M22" s="9">
        <f t="shared" si="6"/>
        <v>44266.1</v>
      </c>
      <c r="N22" s="9">
        <f t="shared" si="6"/>
        <v>39713.111</v>
      </c>
      <c r="O22" s="9">
        <f aca="true" t="shared" si="7" ref="O22:O34">N22/M22*100</f>
        <v>89.71450161636105</v>
      </c>
      <c r="P22" s="52"/>
      <c r="Q22" s="52"/>
    </row>
    <row r="23" spans="1:17" ht="18.75">
      <c r="A23" s="36" t="s">
        <v>31</v>
      </c>
      <c r="B23" s="11" t="s">
        <v>5</v>
      </c>
      <c r="C23" s="12">
        <v>13331.6</v>
      </c>
      <c r="D23" s="12">
        <v>132.4</v>
      </c>
      <c r="E23" s="45">
        <f>C23+D23</f>
        <v>13464</v>
      </c>
      <c r="F23" s="45">
        <v>0</v>
      </c>
      <c r="G23" s="12">
        <f>F23+E23</f>
        <v>13464</v>
      </c>
      <c r="H23" s="45">
        <v>0</v>
      </c>
      <c r="I23" s="12">
        <v>16493.1</v>
      </c>
      <c r="J23" s="12">
        <v>155.1</v>
      </c>
      <c r="K23" s="45">
        <f>J23+I23</f>
        <v>16648.199999999997</v>
      </c>
      <c r="L23" s="71">
        <v>0</v>
      </c>
      <c r="M23" s="12">
        <v>44266.1</v>
      </c>
      <c r="N23" s="12">
        <v>39713.111</v>
      </c>
      <c r="O23" s="9">
        <f t="shared" si="7"/>
        <v>89.71450161636105</v>
      </c>
      <c r="P23" s="54"/>
      <c r="Q23" s="54"/>
    </row>
    <row r="24" spans="1:17" ht="18.75">
      <c r="A24" s="35" t="s">
        <v>32</v>
      </c>
      <c r="B24" s="21" t="s">
        <v>43</v>
      </c>
      <c r="C24" s="9">
        <f aca="true" t="shared" si="8" ref="C24:I24">C25+C26</f>
        <v>2405</v>
      </c>
      <c r="D24" s="9">
        <f t="shared" si="8"/>
        <v>441.1</v>
      </c>
      <c r="E24" s="43">
        <f t="shared" si="8"/>
        <v>2846.1</v>
      </c>
      <c r="F24" s="43">
        <f t="shared" si="8"/>
        <v>0</v>
      </c>
      <c r="G24" s="9">
        <f t="shared" si="8"/>
        <v>2846.1</v>
      </c>
      <c r="H24" s="43">
        <f t="shared" si="8"/>
        <v>0</v>
      </c>
      <c r="I24" s="9">
        <f t="shared" si="8"/>
        <v>2861.1</v>
      </c>
      <c r="J24" s="9">
        <f>J25+J26</f>
        <v>0</v>
      </c>
      <c r="K24" s="43">
        <f>K25+K26</f>
        <v>2861.1</v>
      </c>
      <c r="L24" s="69">
        <f>L25+L26</f>
        <v>0</v>
      </c>
      <c r="M24" s="9">
        <f>M25+M26</f>
        <v>2861.1</v>
      </c>
      <c r="N24" s="9">
        <f>N25+N26</f>
        <v>2421.74</v>
      </c>
      <c r="O24" s="9">
        <f t="shared" si="7"/>
        <v>84.64366851910104</v>
      </c>
      <c r="P24" s="52"/>
      <c r="Q24" s="52"/>
    </row>
    <row r="25" spans="1:17" ht="31.5">
      <c r="A25" s="36" t="s">
        <v>33</v>
      </c>
      <c r="B25" s="14" t="s">
        <v>64</v>
      </c>
      <c r="C25" s="15">
        <v>2400</v>
      </c>
      <c r="D25" s="15">
        <v>441.1</v>
      </c>
      <c r="E25" s="48">
        <f>C25+D25</f>
        <v>2841.1</v>
      </c>
      <c r="F25" s="48">
        <v>0</v>
      </c>
      <c r="G25" s="12">
        <f>F25+E25</f>
        <v>2841.1</v>
      </c>
      <c r="H25" s="48">
        <v>0</v>
      </c>
      <c r="I25" s="12">
        <v>2841.1</v>
      </c>
      <c r="J25" s="12">
        <v>0</v>
      </c>
      <c r="K25" s="45">
        <f>J25+I25</f>
        <v>2841.1</v>
      </c>
      <c r="L25" s="71">
        <v>0</v>
      </c>
      <c r="M25" s="12">
        <f>L25+K25</f>
        <v>2841.1</v>
      </c>
      <c r="N25" s="12">
        <v>2421.74</v>
      </c>
      <c r="O25" s="9">
        <f t="shared" si="7"/>
        <v>85.23951990426242</v>
      </c>
      <c r="P25" s="54"/>
      <c r="Q25" s="54"/>
    </row>
    <row r="26" spans="1:17" ht="18.75">
      <c r="A26" s="36" t="s">
        <v>79</v>
      </c>
      <c r="B26" s="14" t="s">
        <v>78</v>
      </c>
      <c r="C26" s="15">
        <v>5</v>
      </c>
      <c r="D26" s="15">
        <v>0</v>
      </c>
      <c r="E26" s="48">
        <v>5</v>
      </c>
      <c r="F26" s="48">
        <v>0</v>
      </c>
      <c r="G26" s="12">
        <f>F26+E26</f>
        <v>5</v>
      </c>
      <c r="H26" s="48">
        <v>0</v>
      </c>
      <c r="I26" s="12">
        <v>20</v>
      </c>
      <c r="J26" s="12">
        <v>0</v>
      </c>
      <c r="K26" s="45">
        <f>J26+I26</f>
        <v>20</v>
      </c>
      <c r="L26" s="71">
        <v>0</v>
      </c>
      <c r="M26" s="12">
        <f>L26+K26</f>
        <v>20</v>
      </c>
      <c r="N26" s="12">
        <v>0</v>
      </c>
      <c r="O26" s="9">
        <f t="shared" si="7"/>
        <v>0</v>
      </c>
      <c r="P26" s="54"/>
      <c r="Q26" s="54"/>
    </row>
    <row r="27" spans="1:17" ht="18.75">
      <c r="A27" s="36"/>
      <c r="B27" s="16" t="s">
        <v>45</v>
      </c>
      <c r="C27" s="17">
        <f aca="true" t="shared" si="9" ref="C27:I27">C28+C37+C39+C42+C43</f>
        <v>39435.5</v>
      </c>
      <c r="D27" s="17">
        <f t="shared" si="9"/>
        <v>8002.4</v>
      </c>
      <c r="E27" s="49">
        <f t="shared" si="9"/>
        <v>47437.899999999994</v>
      </c>
      <c r="F27" s="49">
        <f t="shared" si="9"/>
        <v>0</v>
      </c>
      <c r="G27" s="17">
        <f t="shared" si="9"/>
        <v>47437.899999999994</v>
      </c>
      <c r="H27" s="49">
        <f t="shared" si="9"/>
        <v>0</v>
      </c>
      <c r="I27" s="17">
        <f t="shared" si="9"/>
        <v>47641.253</v>
      </c>
      <c r="J27" s="17">
        <f>J28+J37+J39+J42+J43</f>
        <v>1500</v>
      </c>
      <c r="K27" s="49">
        <f>K28+K37+K39+K42+K43</f>
        <v>49141.253</v>
      </c>
      <c r="L27" s="75">
        <f>L28+L37+L39+L42+L43</f>
        <v>0</v>
      </c>
      <c r="M27" s="17">
        <f>M28+M37+M39+M42+M43+M35</f>
        <v>48538.56999999999</v>
      </c>
      <c r="N27" s="17">
        <f>N28+N37+N39+N42+N43+N35</f>
        <v>37592.61400000001</v>
      </c>
      <c r="O27" s="9">
        <f t="shared" si="7"/>
        <v>77.44895245162768</v>
      </c>
      <c r="P27" s="57"/>
      <c r="Q27" s="57"/>
    </row>
    <row r="28" spans="1:17" ht="31.5">
      <c r="A28" s="35" t="s">
        <v>34</v>
      </c>
      <c r="B28" s="19" t="s">
        <v>44</v>
      </c>
      <c r="C28" s="9">
        <f aca="true" t="shared" si="10" ref="C28:H28">C29+C30+C31+C32+C33</f>
        <v>36473</v>
      </c>
      <c r="D28" s="9">
        <f t="shared" si="10"/>
        <v>7276</v>
      </c>
      <c r="E28" s="43">
        <f t="shared" si="10"/>
        <v>43749</v>
      </c>
      <c r="F28" s="43">
        <f t="shared" si="10"/>
        <v>0</v>
      </c>
      <c r="G28" s="9">
        <f t="shared" si="10"/>
        <v>43749</v>
      </c>
      <c r="H28" s="43">
        <f t="shared" si="10"/>
        <v>0</v>
      </c>
      <c r="I28" s="9">
        <f aca="true" t="shared" si="11" ref="I28:N28">I29+I30+I31+I32+I33+I34</f>
        <v>44456.352999999996</v>
      </c>
      <c r="J28" s="9">
        <f t="shared" si="11"/>
        <v>0</v>
      </c>
      <c r="K28" s="43">
        <f t="shared" si="11"/>
        <v>44456.352999999996</v>
      </c>
      <c r="L28" s="69">
        <f t="shared" si="11"/>
        <v>0</v>
      </c>
      <c r="M28" s="9">
        <f t="shared" si="11"/>
        <v>44905.26999999999</v>
      </c>
      <c r="N28" s="9">
        <f t="shared" si="11"/>
        <v>34388.168000000005</v>
      </c>
      <c r="O28" s="9">
        <f t="shared" si="7"/>
        <v>76.57935917098375</v>
      </c>
      <c r="P28" s="52"/>
      <c r="Q28" s="52"/>
    </row>
    <row r="29" spans="1:17" ht="31.5">
      <c r="A29" s="36" t="s">
        <v>65</v>
      </c>
      <c r="B29" s="11" t="s">
        <v>19</v>
      </c>
      <c r="C29" s="12">
        <v>148.3</v>
      </c>
      <c r="D29" s="12">
        <v>2</v>
      </c>
      <c r="E29" s="45">
        <f>C29+D29</f>
        <v>150.3</v>
      </c>
      <c r="F29" s="45">
        <v>0</v>
      </c>
      <c r="G29" s="12">
        <f>F29+E29</f>
        <v>150.3</v>
      </c>
      <c r="H29" s="45">
        <v>0</v>
      </c>
      <c r="I29" s="12">
        <v>3.753</v>
      </c>
      <c r="J29" s="12">
        <v>0</v>
      </c>
      <c r="K29" s="45">
        <f>J29+I29</f>
        <v>3.753</v>
      </c>
      <c r="L29" s="71">
        <v>0</v>
      </c>
      <c r="M29" s="12">
        <v>3.77</v>
      </c>
      <c r="N29" s="12">
        <v>0</v>
      </c>
      <c r="O29" s="9">
        <f t="shared" si="7"/>
        <v>0</v>
      </c>
      <c r="P29" s="54"/>
      <c r="Q29" s="54"/>
    </row>
    <row r="30" spans="1:17" ht="63">
      <c r="A30" s="36" t="s">
        <v>91</v>
      </c>
      <c r="B30" s="14" t="s">
        <v>90</v>
      </c>
      <c r="C30" s="15">
        <v>33686.4</v>
      </c>
      <c r="D30" s="15">
        <v>7274</v>
      </c>
      <c r="E30" s="48">
        <f>D30+C30</f>
        <v>40960.4</v>
      </c>
      <c r="F30" s="48">
        <v>0</v>
      </c>
      <c r="G30" s="12">
        <f>F30+E30</f>
        <v>40960.4</v>
      </c>
      <c r="H30" s="48">
        <v>0</v>
      </c>
      <c r="I30" s="12">
        <v>41674</v>
      </c>
      <c r="J30" s="12">
        <v>0</v>
      </c>
      <c r="K30" s="45">
        <f>J30+I30</f>
        <v>41674</v>
      </c>
      <c r="L30" s="71">
        <v>0</v>
      </c>
      <c r="M30" s="12">
        <f>L30+K30</f>
        <v>41674</v>
      </c>
      <c r="N30" s="12">
        <v>32917.555</v>
      </c>
      <c r="O30" s="9">
        <f t="shared" si="7"/>
        <v>78.98823007150742</v>
      </c>
      <c r="P30" s="54"/>
      <c r="Q30" s="54"/>
    </row>
    <row r="31" spans="1:17" ht="63">
      <c r="A31" s="36" t="s">
        <v>6</v>
      </c>
      <c r="B31" s="14" t="s">
        <v>66</v>
      </c>
      <c r="C31" s="15">
        <v>2618.7</v>
      </c>
      <c r="D31" s="15">
        <v>0</v>
      </c>
      <c r="E31" s="48">
        <v>2618.7</v>
      </c>
      <c r="F31" s="48">
        <v>0</v>
      </c>
      <c r="G31" s="12">
        <f>F31+E31</f>
        <v>2618.7</v>
      </c>
      <c r="H31" s="48">
        <v>0</v>
      </c>
      <c r="I31" s="12">
        <v>2598.4</v>
      </c>
      <c r="J31" s="12">
        <v>0</v>
      </c>
      <c r="K31" s="45">
        <f>J31+I31</f>
        <v>2598.4</v>
      </c>
      <c r="L31" s="71">
        <v>0</v>
      </c>
      <c r="M31" s="12">
        <v>2740.1</v>
      </c>
      <c r="N31" s="12">
        <v>985.336</v>
      </c>
      <c r="O31" s="9">
        <f t="shared" si="7"/>
        <v>35.95985547972702</v>
      </c>
      <c r="P31" s="54"/>
      <c r="Q31" s="54"/>
    </row>
    <row r="32" spans="1:17" ht="66.75" customHeight="1">
      <c r="A32" s="37" t="s">
        <v>7</v>
      </c>
      <c r="B32" s="14" t="s">
        <v>20</v>
      </c>
      <c r="C32" s="15">
        <v>19.6</v>
      </c>
      <c r="D32" s="15">
        <v>0</v>
      </c>
      <c r="E32" s="48">
        <v>19.6</v>
      </c>
      <c r="F32" s="48">
        <v>0</v>
      </c>
      <c r="G32" s="12">
        <f>F32+E32</f>
        <v>19.6</v>
      </c>
      <c r="H32" s="48">
        <v>0</v>
      </c>
      <c r="I32" s="12">
        <v>60</v>
      </c>
      <c r="J32" s="12">
        <v>0</v>
      </c>
      <c r="K32" s="45">
        <f>J32+I32</f>
        <v>60</v>
      </c>
      <c r="L32" s="71">
        <v>0</v>
      </c>
      <c r="M32" s="12">
        <v>340.7</v>
      </c>
      <c r="N32" s="12">
        <v>151.8</v>
      </c>
      <c r="O32" s="9">
        <f t="shared" si="7"/>
        <v>44.55532726739067</v>
      </c>
      <c r="P32" s="54"/>
      <c r="Q32" s="54"/>
    </row>
    <row r="33" spans="1:17" ht="47.25" hidden="1">
      <c r="A33" s="37" t="s">
        <v>10</v>
      </c>
      <c r="B33" s="14" t="s">
        <v>11</v>
      </c>
      <c r="C33" s="15">
        <v>0</v>
      </c>
      <c r="D33" s="15">
        <v>0</v>
      </c>
      <c r="E33" s="48">
        <v>0</v>
      </c>
      <c r="F33" s="48">
        <v>0</v>
      </c>
      <c r="G33" s="15">
        <v>0</v>
      </c>
      <c r="H33" s="48">
        <v>0</v>
      </c>
      <c r="I33" s="15">
        <v>0</v>
      </c>
      <c r="J33" s="15">
        <v>0</v>
      </c>
      <c r="K33" s="48">
        <v>0</v>
      </c>
      <c r="L33" s="74">
        <v>0</v>
      </c>
      <c r="M33" s="15">
        <v>0</v>
      </c>
      <c r="N33" s="15">
        <v>0</v>
      </c>
      <c r="O33" s="9" t="e">
        <f t="shared" si="7"/>
        <v>#DIV/0!</v>
      </c>
      <c r="P33" s="56"/>
      <c r="Q33" s="56"/>
    </row>
    <row r="34" spans="1:17" ht="82.5" customHeight="1">
      <c r="A34" s="37" t="s">
        <v>94</v>
      </c>
      <c r="B34" s="14" t="s">
        <v>100</v>
      </c>
      <c r="C34" s="15">
        <v>19.6</v>
      </c>
      <c r="D34" s="15">
        <v>0</v>
      </c>
      <c r="E34" s="48">
        <v>19.6</v>
      </c>
      <c r="F34" s="48">
        <v>0</v>
      </c>
      <c r="G34" s="12">
        <f>F34+E34</f>
        <v>19.6</v>
      </c>
      <c r="H34" s="48">
        <v>0</v>
      </c>
      <c r="I34" s="12">
        <v>120.2</v>
      </c>
      <c r="J34" s="12">
        <v>0</v>
      </c>
      <c r="K34" s="45">
        <f>J34+I34</f>
        <v>120.2</v>
      </c>
      <c r="L34" s="71">
        <v>0</v>
      </c>
      <c r="M34" s="12">
        <v>146.7</v>
      </c>
      <c r="N34" s="12">
        <v>333.477</v>
      </c>
      <c r="O34" s="9">
        <f t="shared" si="7"/>
        <v>227.31901840490795</v>
      </c>
      <c r="P34" s="54"/>
      <c r="Q34" s="54"/>
    </row>
    <row r="35" spans="1:17" ht="18.75">
      <c r="A35" s="35" t="s">
        <v>126</v>
      </c>
      <c r="B35" s="19" t="s">
        <v>46</v>
      </c>
      <c r="C35" s="9">
        <f aca="true" t="shared" si="12" ref="C35:N37">C36</f>
        <v>1100</v>
      </c>
      <c r="D35" s="9">
        <f t="shared" si="12"/>
        <v>0</v>
      </c>
      <c r="E35" s="43">
        <f t="shared" si="12"/>
        <v>1100</v>
      </c>
      <c r="F35" s="43">
        <f t="shared" si="12"/>
        <v>0</v>
      </c>
      <c r="G35" s="9">
        <f t="shared" si="12"/>
        <v>1100</v>
      </c>
      <c r="H35" s="43">
        <f t="shared" si="12"/>
        <v>0</v>
      </c>
      <c r="I35" s="9">
        <f t="shared" si="12"/>
        <v>591.3</v>
      </c>
      <c r="J35" s="9">
        <f t="shared" si="12"/>
        <v>0</v>
      </c>
      <c r="K35" s="43">
        <f t="shared" si="12"/>
        <v>591.3</v>
      </c>
      <c r="L35" s="69">
        <f t="shared" si="12"/>
        <v>0</v>
      </c>
      <c r="M35" s="9">
        <f t="shared" si="12"/>
        <v>0</v>
      </c>
      <c r="N35" s="9">
        <f t="shared" si="12"/>
        <v>470.206</v>
      </c>
      <c r="O35" s="9">
        <v>0</v>
      </c>
      <c r="P35" s="52"/>
      <c r="Q35" s="52"/>
    </row>
    <row r="36" spans="1:17" ht="31.5">
      <c r="A36" s="36" t="s">
        <v>127</v>
      </c>
      <c r="B36" s="11" t="s">
        <v>128</v>
      </c>
      <c r="C36" s="12">
        <v>1100</v>
      </c>
      <c r="D36" s="12">
        <v>0</v>
      </c>
      <c r="E36" s="45">
        <v>1100</v>
      </c>
      <c r="F36" s="45">
        <v>0</v>
      </c>
      <c r="G36" s="12">
        <f>F36+E36</f>
        <v>1100</v>
      </c>
      <c r="H36" s="45">
        <v>0</v>
      </c>
      <c r="I36" s="12">
        <v>591.3</v>
      </c>
      <c r="J36" s="12">
        <v>0</v>
      </c>
      <c r="K36" s="45">
        <f>J36+I36</f>
        <v>591.3</v>
      </c>
      <c r="L36" s="71">
        <v>0</v>
      </c>
      <c r="M36" s="12">
        <v>0</v>
      </c>
      <c r="N36" s="12">
        <v>470.206</v>
      </c>
      <c r="O36" s="9">
        <v>0</v>
      </c>
      <c r="P36" s="54"/>
      <c r="Q36" s="54"/>
    </row>
    <row r="37" spans="1:17" ht="18.75">
      <c r="A37" s="35" t="s">
        <v>67</v>
      </c>
      <c r="B37" s="19" t="s">
        <v>46</v>
      </c>
      <c r="C37" s="9">
        <f t="shared" si="12"/>
        <v>1100</v>
      </c>
      <c r="D37" s="9">
        <f t="shared" si="12"/>
        <v>0</v>
      </c>
      <c r="E37" s="43">
        <f t="shared" si="12"/>
        <v>1100</v>
      </c>
      <c r="F37" s="43">
        <f t="shared" si="12"/>
        <v>0</v>
      </c>
      <c r="G37" s="9">
        <f t="shared" si="12"/>
        <v>1100</v>
      </c>
      <c r="H37" s="43">
        <f t="shared" si="12"/>
        <v>0</v>
      </c>
      <c r="I37" s="9">
        <f t="shared" si="12"/>
        <v>591.3</v>
      </c>
      <c r="J37" s="9">
        <f t="shared" si="12"/>
        <v>0</v>
      </c>
      <c r="K37" s="43">
        <f t="shared" si="12"/>
        <v>591.3</v>
      </c>
      <c r="L37" s="69">
        <f t="shared" si="12"/>
        <v>0</v>
      </c>
      <c r="M37" s="9">
        <f t="shared" si="12"/>
        <v>591.3</v>
      </c>
      <c r="N37" s="9">
        <f t="shared" si="12"/>
        <v>277.379</v>
      </c>
      <c r="O37" s="9">
        <f aca="true" t="shared" si="13" ref="O37:O48">N37/M37*100</f>
        <v>46.91002875021141</v>
      </c>
      <c r="P37" s="52"/>
      <c r="Q37" s="52"/>
    </row>
    <row r="38" spans="1:17" ht="18.75">
      <c r="A38" s="36" t="s">
        <v>35</v>
      </c>
      <c r="B38" s="11" t="s">
        <v>8</v>
      </c>
      <c r="C38" s="12">
        <v>1100</v>
      </c>
      <c r="D38" s="12">
        <v>0</v>
      </c>
      <c r="E38" s="45">
        <v>1100</v>
      </c>
      <c r="F38" s="45">
        <v>0</v>
      </c>
      <c r="G38" s="12">
        <f>F38+E38</f>
        <v>1100</v>
      </c>
      <c r="H38" s="45">
        <v>0</v>
      </c>
      <c r="I38" s="12">
        <v>591.3</v>
      </c>
      <c r="J38" s="12">
        <v>0</v>
      </c>
      <c r="K38" s="45">
        <f>J38+I38</f>
        <v>591.3</v>
      </c>
      <c r="L38" s="71">
        <v>0</v>
      </c>
      <c r="M38" s="12">
        <f>L38+K38</f>
        <v>591.3</v>
      </c>
      <c r="N38" s="12">
        <v>277.379</v>
      </c>
      <c r="O38" s="9">
        <f t="shared" si="13"/>
        <v>46.91002875021141</v>
      </c>
      <c r="P38" s="54"/>
      <c r="Q38" s="54"/>
    </row>
    <row r="39" spans="1:17" ht="18.75">
      <c r="A39" s="35" t="s">
        <v>9</v>
      </c>
      <c r="B39" s="19" t="s">
        <v>47</v>
      </c>
      <c r="C39" s="9">
        <f>C40</f>
        <v>66.3</v>
      </c>
      <c r="D39" s="9">
        <f aca="true" t="shared" si="14" ref="D39:I39">D40+D41</f>
        <v>726.4</v>
      </c>
      <c r="E39" s="43">
        <f t="shared" si="14"/>
        <v>792.6999999999999</v>
      </c>
      <c r="F39" s="43">
        <f t="shared" si="14"/>
        <v>0</v>
      </c>
      <c r="G39" s="9">
        <f t="shared" si="14"/>
        <v>792.6999999999999</v>
      </c>
      <c r="H39" s="43">
        <f t="shared" si="14"/>
        <v>0</v>
      </c>
      <c r="I39" s="9">
        <f t="shared" si="14"/>
        <v>300</v>
      </c>
      <c r="J39" s="9">
        <f>J40+J41</f>
        <v>1500</v>
      </c>
      <c r="K39" s="43">
        <f>K40+K41</f>
        <v>1800</v>
      </c>
      <c r="L39" s="69">
        <f>L40+L41</f>
        <v>0</v>
      </c>
      <c r="M39" s="9">
        <f>M40+M41</f>
        <v>2300</v>
      </c>
      <c r="N39" s="9">
        <f>N40+N41</f>
        <v>1416.83</v>
      </c>
      <c r="O39" s="9">
        <f t="shared" si="13"/>
        <v>61.60130434782608</v>
      </c>
      <c r="P39" s="52"/>
      <c r="Q39" s="52"/>
    </row>
    <row r="40" spans="1:17" ht="47.25">
      <c r="A40" s="37" t="s">
        <v>93</v>
      </c>
      <c r="B40" s="14" t="s">
        <v>92</v>
      </c>
      <c r="C40" s="15">
        <v>66.3</v>
      </c>
      <c r="D40" s="15">
        <v>0</v>
      </c>
      <c r="E40" s="48">
        <v>66.3</v>
      </c>
      <c r="F40" s="48">
        <v>0</v>
      </c>
      <c r="G40" s="12">
        <f>F40+E40</f>
        <v>66.3</v>
      </c>
      <c r="H40" s="48">
        <v>0</v>
      </c>
      <c r="I40" s="12">
        <v>200</v>
      </c>
      <c r="J40" s="12">
        <v>1500</v>
      </c>
      <c r="K40" s="45">
        <f>J40+I40</f>
        <v>1700</v>
      </c>
      <c r="L40" s="71">
        <v>0</v>
      </c>
      <c r="M40" s="12">
        <v>2100</v>
      </c>
      <c r="N40" s="12">
        <v>709.363</v>
      </c>
      <c r="O40" s="9">
        <f t="shared" si="13"/>
        <v>33.77919047619048</v>
      </c>
      <c r="P40" s="54"/>
      <c r="Q40" s="54"/>
    </row>
    <row r="41" spans="1:17" ht="66" customHeight="1">
      <c r="A41" s="37" t="s">
        <v>145</v>
      </c>
      <c r="B41" s="14" t="s">
        <v>146</v>
      </c>
      <c r="C41" s="15">
        <v>0</v>
      </c>
      <c r="D41" s="15">
        <v>726.4</v>
      </c>
      <c r="E41" s="48">
        <f>D41+C41</f>
        <v>726.4</v>
      </c>
      <c r="F41" s="48">
        <v>0</v>
      </c>
      <c r="G41" s="12">
        <f>F41+E41</f>
        <v>726.4</v>
      </c>
      <c r="H41" s="48">
        <v>0</v>
      </c>
      <c r="I41" s="12">
        <v>100</v>
      </c>
      <c r="J41" s="12">
        <v>0</v>
      </c>
      <c r="K41" s="45">
        <f>J41+I41</f>
        <v>100</v>
      </c>
      <c r="L41" s="71">
        <v>0</v>
      </c>
      <c r="M41" s="12">
        <v>200</v>
      </c>
      <c r="N41" s="12">
        <v>707.467</v>
      </c>
      <c r="O41" s="9">
        <f t="shared" si="13"/>
        <v>353.7335</v>
      </c>
      <c r="P41" s="54"/>
      <c r="Q41" s="54"/>
    </row>
    <row r="42" spans="1:17" ht="18.75">
      <c r="A42" s="35" t="s">
        <v>68</v>
      </c>
      <c r="B42" s="25" t="s">
        <v>48</v>
      </c>
      <c r="C42" s="9">
        <v>1596.2</v>
      </c>
      <c r="D42" s="9">
        <v>0</v>
      </c>
      <c r="E42" s="43">
        <v>1596.2</v>
      </c>
      <c r="F42" s="43">
        <v>0</v>
      </c>
      <c r="G42" s="9">
        <v>1596.2</v>
      </c>
      <c r="H42" s="43">
        <v>0</v>
      </c>
      <c r="I42" s="9">
        <v>2123.6</v>
      </c>
      <c r="J42" s="9">
        <v>0</v>
      </c>
      <c r="K42" s="45">
        <f>J42+I42</f>
        <v>2123.6</v>
      </c>
      <c r="L42" s="69">
        <v>0</v>
      </c>
      <c r="M42" s="9">
        <v>630</v>
      </c>
      <c r="N42" s="9">
        <v>890.622</v>
      </c>
      <c r="O42" s="9">
        <f t="shared" si="13"/>
        <v>141.3685714285714</v>
      </c>
      <c r="P42" s="52"/>
      <c r="Q42" s="52"/>
    </row>
    <row r="43" spans="1:17" ht="18.75">
      <c r="A43" s="35" t="s">
        <v>69</v>
      </c>
      <c r="B43" s="25" t="s">
        <v>51</v>
      </c>
      <c r="C43" s="9">
        <f aca="true" t="shared" si="15" ref="C43:N43">C44</f>
        <v>200</v>
      </c>
      <c r="D43" s="9">
        <f t="shared" si="15"/>
        <v>0</v>
      </c>
      <c r="E43" s="43">
        <f t="shared" si="15"/>
        <v>200</v>
      </c>
      <c r="F43" s="43">
        <f t="shared" si="15"/>
        <v>0</v>
      </c>
      <c r="G43" s="9">
        <f t="shared" si="15"/>
        <v>200</v>
      </c>
      <c r="H43" s="43">
        <f t="shared" si="15"/>
        <v>0</v>
      </c>
      <c r="I43" s="9">
        <f t="shared" si="15"/>
        <v>170</v>
      </c>
      <c r="J43" s="9">
        <f t="shared" si="15"/>
        <v>0</v>
      </c>
      <c r="K43" s="43">
        <f t="shared" si="15"/>
        <v>170</v>
      </c>
      <c r="L43" s="69">
        <f t="shared" si="15"/>
        <v>0</v>
      </c>
      <c r="M43" s="9">
        <f t="shared" si="15"/>
        <v>112</v>
      </c>
      <c r="N43" s="9">
        <f t="shared" si="15"/>
        <v>149.409</v>
      </c>
      <c r="O43" s="9">
        <f t="shared" si="13"/>
        <v>133.40089285714285</v>
      </c>
      <c r="P43" s="52"/>
      <c r="Q43" s="52"/>
    </row>
    <row r="44" spans="1:17" ht="18.75">
      <c r="A44" s="36" t="s">
        <v>52</v>
      </c>
      <c r="B44" s="32" t="s">
        <v>80</v>
      </c>
      <c r="C44" s="12">
        <v>200</v>
      </c>
      <c r="D44" s="12">
        <v>0</v>
      </c>
      <c r="E44" s="45">
        <v>200</v>
      </c>
      <c r="F44" s="45">
        <v>0</v>
      </c>
      <c r="G44" s="12">
        <f>F44+E44</f>
        <v>200</v>
      </c>
      <c r="H44" s="45">
        <v>0</v>
      </c>
      <c r="I44" s="12">
        <v>170</v>
      </c>
      <c r="J44" s="12">
        <v>0</v>
      </c>
      <c r="K44" s="45">
        <f>J44+I44</f>
        <v>170</v>
      </c>
      <c r="L44" s="71">
        <v>0</v>
      </c>
      <c r="M44" s="12">
        <v>112</v>
      </c>
      <c r="N44" s="12">
        <v>149.409</v>
      </c>
      <c r="O44" s="9">
        <f t="shared" si="13"/>
        <v>133.40089285714285</v>
      </c>
      <c r="P44" s="54"/>
      <c r="Q44" s="54"/>
    </row>
    <row r="45" spans="1:17" s="34" customFormat="1" ht="18.75">
      <c r="A45" s="38" t="s">
        <v>12</v>
      </c>
      <c r="B45" s="33" t="s">
        <v>49</v>
      </c>
      <c r="C45" s="26">
        <f>C47+C69+C75</f>
        <v>323182.6</v>
      </c>
      <c r="D45" s="26" t="e">
        <f aca="true" t="shared" si="16" ref="D45:L45">D47+D69+D75+D54</f>
        <v>#REF!</v>
      </c>
      <c r="E45" s="46" t="e">
        <f t="shared" si="16"/>
        <v>#REF!</v>
      </c>
      <c r="F45" s="46" t="e">
        <f t="shared" si="16"/>
        <v>#REF!</v>
      </c>
      <c r="G45" s="26" t="e">
        <f t="shared" si="16"/>
        <v>#REF!</v>
      </c>
      <c r="H45" s="46" t="e">
        <f t="shared" si="16"/>
        <v>#REF!</v>
      </c>
      <c r="I45" s="26">
        <f t="shared" si="16"/>
        <v>437865.06000000006</v>
      </c>
      <c r="J45" s="26">
        <f t="shared" si="16"/>
        <v>321.02</v>
      </c>
      <c r="K45" s="46" t="e">
        <f t="shared" si="16"/>
        <v>#REF!</v>
      </c>
      <c r="L45" s="72" t="e">
        <f t="shared" si="16"/>
        <v>#REF!</v>
      </c>
      <c r="M45" s="26">
        <f>M47+M69+M75+M54</f>
        <v>556586.995</v>
      </c>
      <c r="N45" s="26">
        <f>N47+N69+N75+N54+N82+N81</f>
        <v>387147.26300000004</v>
      </c>
      <c r="O45" s="9">
        <f t="shared" si="13"/>
        <v>69.5573677570386</v>
      </c>
      <c r="P45" s="55"/>
      <c r="Q45" s="55"/>
    </row>
    <row r="46" spans="1:17" s="28" customFormat="1" ht="31.5">
      <c r="A46" s="38" t="s">
        <v>73</v>
      </c>
      <c r="B46" s="30" t="s">
        <v>70</v>
      </c>
      <c r="C46" s="26">
        <f>C47+C69+C75</f>
        <v>323182.6</v>
      </c>
      <c r="D46" s="26" t="e">
        <f aca="true" t="shared" si="17" ref="D46:L46">D47+D69+D75+D54</f>
        <v>#REF!</v>
      </c>
      <c r="E46" s="46" t="e">
        <f t="shared" si="17"/>
        <v>#REF!</v>
      </c>
      <c r="F46" s="46" t="e">
        <f t="shared" si="17"/>
        <v>#REF!</v>
      </c>
      <c r="G46" s="26" t="e">
        <f t="shared" si="17"/>
        <v>#REF!</v>
      </c>
      <c r="H46" s="46" t="e">
        <f t="shared" si="17"/>
        <v>#REF!</v>
      </c>
      <c r="I46" s="26">
        <f t="shared" si="17"/>
        <v>437865.06000000006</v>
      </c>
      <c r="J46" s="26">
        <f t="shared" si="17"/>
        <v>321.02</v>
      </c>
      <c r="K46" s="46" t="e">
        <f t="shared" si="17"/>
        <v>#REF!</v>
      </c>
      <c r="L46" s="72" t="e">
        <f t="shared" si="17"/>
        <v>#REF!</v>
      </c>
      <c r="M46" s="26">
        <f>M47+M69+M75+M54</f>
        <v>556586.995</v>
      </c>
      <c r="N46" s="26">
        <f>N47+N69+N75+N54+N82+N81</f>
        <v>387147.26300000004</v>
      </c>
      <c r="O46" s="9">
        <f t="shared" si="13"/>
        <v>69.5573677570386</v>
      </c>
      <c r="P46" s="55"/>
      <c r="Q46" s="55"/>
    </row>
    <row r="47" spans="1:17" s="28" customFormat="1" ht="18.75">
      <c r="A47" s="38" t="s">
        <v>119</v>
      </c>
      <c r="B47" s="30" t="s">
        <v>74</v>
      </c>
      <c r="C47" s="26">
        <f>C50+C52</f>
        <v>102671</v>
      </c>
      <c r="D47" s="26">
        <f>D50+D52</f>
        <v>0</v>
      </c>
      <c r="E47" s="46">
        <f>E50+E52</f>
        <v>102671</v>
      </c>
      <c r="F47" s="46">
        <f>F50+F52</f>
        <v>0</v>
      </c>
      <c r="G47" s="26">
        <f>G50+G52+G53</f>
        <v>102671</v>
      </c>
      <c r="H47" s="46">
        <f>H50+H52+H53</f>
        <v>1500</v>
      </c>
      <c r="I47" s="26">
        <f>I50+I52+I53</f>
        <v>147308</v>
      </c>
      <c r="J47" s="26">
        <f>J50+J52+J53</f>
        <v>0</v>
      </c>
      <c r="K47" s="46">
        <f>K50+K52+K53+K48</f>
        <v>147308</v>
      </c>
      <c r="L47" s="72">
        <f>L50+L52+L53</f>
        <v>10000</v>
      </c>
      <c r="M47" s="26">
        <f>M48+M49+M50</f>
        <v>148120</v>
      </c>
      <c r="N47" s="26">
        <f>N48+N49+N50</f>
        <v>111089.7</v>
      </c>
      <c r="O47" s="9">
        <f t="shared" si="13"/>
        <v>74.99979746151769</v>
      </c>
      <c r="P47" s="55"/>
      <c r="Q47" s="55"/>
    </row>
    <row r="48" spans="1:17" s="28" customFormat="1" ht="30.75" customHeight="1">
      <c r="A48" s="39" t="s">
        <v>118</v>
      </c>
      <c r="B48" s="27" t="s">
        <v>50</v>
      </c>
      <c r="C48" s="13">
        <v>102671</v>
      </c>
      <c r="D48" s="13">
        <v>0</v>
      </c>
      <c r="E48" s="47">
        <v>102671</v>
      </c>
      <c r="F48" s="47">
        <v>0</v>
      </c>
      <c r="G48" s="12">
        <f>F48+E48</f>
        <v>102671</v>
      </c>
      <c r="H48" s="47">
        <v>0</v>
      </c>
      <c r="I48" s="12">
        <v>147308</v>
      </c>
      <c r="J48" s="12">
        <v>0</v>
      </c>
      <c r="K48" s="45">
        <f>J48+I48</f>
        <v>147308</v>
      </c>
      <c r="L48" s="71">
        <v>0</v>
      </c>
      <c r="M48" s="12">
        <v>148120</v>
      </c>
      <c r="N48" s="12">
        <v>111089.7</v>
      </c>
      <c r="O48" s="9">
        <f t="shared" si="13"/>
        <v>74.99979746151769</v>
      </c>
      <c r="P48" s="54"/>
      <c r="Q48" s="54"/>
    </row>
    <row r="49" spans="1:17" s="28" customFormat="1" ht="30.75" customHeight="1">
      <c r="A49" s="39" t="s">
        <v>124</v>
      </c>
      <c r="B49" s="27" t="s">
        <v>125</v>
      </c>
      <c r="C49" s="13">
        <v>102671</v>
      </c>
      <c r="D49" s="13">
        <v>0</v>
      </c>
      <c r="E49" s="47">
        <v>102671</v>
      </c>
      <c r="F49" s="47">
        <v>0</v>
      </c>
      <c r="G49" s="12">
        <f>F49+E49</f>
        <v>102671</v>
      </c>
      <c r="H49" s="47">
        <v>0</v>
      </c>
      <c r="I49" s="12">
        <v>147308</v>
      </c>
      <c r="J49" s="12">
        <v>0</v>
      </c>
      <c r="K49" s="45">
        <v>0</v>
      </c>
      <c r="L49" s="71">
        <v>10000</v>
      </c>
      <c r="M49" s="12">
        <v>0</v>
      </c>
      <c r="N49" s="12">
        <v>0</v>
      </c>
      <c r="O49" s="9">
        <v>0</v>
      </c>
      <c r="P49" s="54"/>
      <c r="Q49" s="54"/>
    </row>
    <row r="50" spans="1:17" s="28" customFormat="1" ht="30.75" customHeight="1">
      <c r="A50" s="39" t="s">
        <v>88</v>
      </c>
      <c r="B50" s="27" t="s">
        <v>89</v>
      </c>
      <c r="C50" s="13">
        <v>102671</v>
      </c>
      <c r="D50" s="13">
        <v>0</v>
      </c>
      <c r="E50" s="47">
        <v>102671</v>
      </c>
      <c r="F50" s="47">
        <v>0</v>
      </c>
      <c r="G50" s="12">
        <f>F50+E50</f>
        <v>102671</v>
      </c>
      <c r="H50" s="47">
        <v>0</v>
      </c>
      <c r="I50" s="12">
        <v>147308</v>
      </c>
      <c r="J50" s="12">
        <v>0</v>
      </c>
      <c r="K50" s="45">
        <v>0</v>
      </c>
      <c r="L50" s="71">
        <v>10000</v>
      </c>
      <c r="M50" s="12">
        <v>0</v>
      </c>
      <c r="N50" s="12">
        <v>0</v>
      </c>
      <c r="O50" s="9">
        <v>0</v>
      </c>
      <c r="P50" s="54"/>
      <c r="Q50" s="54"/>
    </row>
    <row r="51" spans="1:17" s="28" customFormat="1" ht="31.5" customHeight="1" hidden="1">
      <c r="A51" s="39" t="s">
        <v>13</v>
      </c>
      <c r="B51" s="27" t="s">
        <v>14</v>
      </c>
      <c r="C51" s="13">
        <v>0</v>
      </c>
      <c r="D51" s="13">
        <v>0</v>
      </c>
      <c r="E51" s="47">
        <v>0</v>
      </c>
      <c r="F51" s="47">
        <v>0</v>
      </c>
      <c r="G51" s="13">
        <v>0</v>
      </c>
      <c r="H51" s="47">
        <v>0</v>
      </c>
      <c r="I51" s="13">
        <v>0</v>
      </c>
      <c r="J51" s="13">
        <v>0</v>
      </c>
      <c r="K51" s="47">
        <v>0</v>
      </c>
      <c r="L51" s="73">
        <v>0</v>
      </c>
      <c r="M51" s="13">
        <v>0</v>
      </c>
      <c r="N51" s="13">
        <v>0</v>
      </c>
      <c r="O51" s="9" t="e">
        <f>N51/M51*100</f>
        <v>#DIV/0!</v>
      </c>
      <c r="P51" s="58"/>
      <c r="Q51" s="58"/>
    </row>
    <row r="52" spans="1:17" s="28" customFormat="1" ht="31.5" customHeight="1" hidden="1">
      <c r="A52" s="39" t="s">
        <v>13</v>
      </c>
      <c r="B52" s="27" t="s">
        <v>53</v>
      </c>
      <c r="C52" s="13">
        <v>0</v>
      </c>
      <c r="D52" s="13">
        <v>0</v>
      </c>
      <c r="E52" s="47">
        <v>0</v>
      </c>
      <c r="F52" s="47">
        <v>0</v>
      </c>
      <c r="G52" s="13">
        <v>0</v>
      </c>
      <c r="H52" s="47">
        <v>0</v>
      </c>
      <c r="I52" s="13">
        <v>0</v>
      </c>
      <c r="J52" s="13">
        <v>0</v>
      </c>
      <c r="K52" s="47">
        <v>0</v>
      </c>
      <c r="L52" s="73">
        <v>0</v>
      </c>
      <c r="M52" s="13">
        <v>0</v>
      </c>
      <c r="N52" s="13">
        <v>0</v>
      </c>
      <c r="O52" s="9" t="e">
        <f>N52/M52*100</f>
        <v>#DIV/0!</v>
      </c>
      <c r="P52" s="58"/>
      <c r="Q52" s="58"/>
    </row>
    <row r="53" spans="1:17" s="28" customFormat="1" ht="30.75" customHeight="1" hidden="1">
      <c r="A53" s="39" t="s">
        <v>88</v>
      </c>
      <c r="B53" s="27" t="s">
        <v>89</v>
      </c>
      <c r="C53" s="13">
        <v>102671</v>
      </c>
      <c r="D53" s="13">
        <v>0</v>
      </c>
      <c r="E53" s="47">
        <v>102671</v>
      </c>
      <c r="F53" s="47">
        <v>0</v>
      </c>
      <c r="G53" s="12">
        <v>0</v>
      </c>
      <c r="H53" s="47">
        <v>1500</v>
      </c>
      <c r="I53" s="12">
        <v>0</v>
      </c>
      <c r="J53" s="12">
        <v>0</v>
      </c>
      <c r="K53" s="45">
        <v>0</v>
      </c>
      <c r="L53" s="71">
        <v>0</v>
      </c>
      <c r="M53" s="12">
        <v>0</v>
      </c>
      <c r="N53" s="12">
        <v>0</v>
      </c>
      <c r="O53" s="9" t="e">
        <f>N53/M53*100</f>
        <v>#DIV/0!</v>
      </c>
      <c r="P53" s="54"/>
      <c r="Q53" s="54"/>
    </row>
    <row r="54" spans="1:17" s="28" customFormat="1" ht="31.5">
      <c r="A54" s="38" t="s">
        <v>117</v>
      </c>
      <c r="B54" s="29" t="s">
        <v>83</v>
      </c>
      <c r="C54" s="26">
        <v>0</v>
      </c>
      <c r="D54" s="26" t="e">
        <f>#REF!+#REF!+D58+#REF!</f>
        <v>#REF!</v>
      </c>
      <c r="E54" s="46" t="e">
        <f>#REF!+#REF!+E58+#REF!</f>
        <v>#REF!</v>
      </c>
      <c r="F54" s="46" t="e">
        <f>#REF!+#REF!+F58+#REF!+#REF!</f>
        <v>#REF!</v>
      </c>
      <c r="G54" s="26" t="e">
        <f>#REF!+#REF!+G58+#REF!+#REF!</f>
        <v>#REF!</v>
      </c>
      <c r="H54" s="46" t="e">
        <f>#REF!+#REF!+H58+#REF!+#REF!</f>
        <v>#REF!</v>
      </c>
      <c r="I54" s="26">
        <f>I55+I56+I58+I60+I62+I63+I64+I65+I68</f>
        <v>60237.600000000006</v>
      </c>
      <c r="J54" s="26">
        <f>J55+J56+J58+J60+J62+J63+J64+J65+J68</f>
        <v>0</v>
      </c>
      <c r="K54" s="46" t="e">
        <f>K55+K56+K58+K60+K62+K63+K64+K65+K68+#REF!</f>
        <v>#REF!</v>
      </c>
      <c r="L54" s="72" t="e">
        <f>L55+L56+L58+L60+L62+L63+L64+L65+L68+#REF!</f>
        <v>#REF!</v>
      </c>
      <c r="M54" s="26">
        <f>M55+M56+M58+M60+M62+M63+M64+M65+M68+M59+M66+M67</f>
        <v>132960.572</v>
      </c>
      <c r="N54" s="26">
        <f>N55+N56+N58+N60+N62+N63+N64+N65+N68+N59+N66+N67</f>
        <v>78659.76</v>
      </c>
      <c r="O54" s="9">
        <f>N54/M54*100</f>
        <v>59.160214804130064</v>
      </c>
      <c r="P54" s="55"/>
      <c r="Q54" s="55"/>
    </row>
    <row r="55" spans="1:17" s="41" customFormat="1" ht="31.5">
      <c r="A55" s="39" t="s">
        <v>133</v>
      </c>
      <c r="B55" s="27" t="s">
        <v>120</v>
      </c>
      <c r="C55" s="13">
        <v>0</v>
      </c>
      <c r="D55" s="13">
        <v>2035</v>
      </c>
      <c r="E55" s="47">
        <f aca="true" t="shared" si="18" ref="E55:E68">C55+D55</f>
        <v>2035</v>
      </c>
      <c r="F55" s="47">
        <v>0</v>
      </c>
      <c r="G55" s="13">
        <f aca="true" t="shared" si="19" ref="G55:G68">F55+E55</f>
        <v>2035</v>
      </c>
      <c r="H55" s="47">
        <v>0</v>
      </c>
      <c r="I55" s="13">
        <v>3270.1</v>
      </c>
      <c r="J55" s="13">
        <v>0</v>
      </c>
      <c r="K55" s="47">
        <f aca="true" t="shared" si="20" ref="K55:K68">J55+I55</f>
        <v>3270.1</v>
      </c>
      <c r="L55" s="73">
        <v>1591.38755</v>
      </c>
      <c r="M55" s="13">
        <v>2671.357</v>
      </c>
      <c r="N55" s="13">
        <v>2671.357</v>
      </c>
      <c r="O55" s="26">
        <f>N55/M55*100</f>
        <v>100</v>
      </c>
      <c r="P55" s="58"/>
      <c r="Q55" s="58"/>
    </row>
    <row r="56" spans="1:17" s="41" customFormat="1" ht="31.5">
      <c r="A56" s="39" t="s">
        <v>116</v>
      </c>
      <c r="B56" s="27" t="s">
        <v>96</v>
      </c>
      <c r="C56" s="13">
        <v>0</v>
      </c>
      <c r="D56" s="13">
        <v>2035</v>
      </c>
      <c r="E56" s="47">
        <f t="shared" si="18"/>
        <v>2035</v>
      </c>
      <c r="F56" s="47">
        <v>0</v>
      </c>
      <c r="G56" s="13">
        <f t="shared" si="19"/>
        <v>2035</v>
      </c>
      <c r="H56" s="47">
        <v>0</v>
      </c>
      <c r="I56" s="13">
        <v>590.3</v>
      </c>
      <c r="J56" s="13">
        <v>0</v>
      </c>
      <c r="K56" s="47">
        <f t="shared" si="20"/>
        <v>590.3</v>
      </c>
      <c r="L56" s="73">
        <v>0</v>
      </c>
      <c r="M56" s="13">
        <v>0</v>
      </c>
      <c r="N56" s="13">
        <v>0</v>
      </c>
      <c r="O56" s="26">
        <v>0</v>
      </c>
      <c r="P56" s="58"/>
      <c r="Q56" s="58"/>
    </row>
    <row r="57" spans="1:17" s="41" customFormat="1" ht="31.5">
      <c r="A57" s="39" t="s">
        <v>154</v>
      </c>
      <c r="B57" s="27" t="s">
        <v>153</v>
      </c>
      <c r="C57" s="13">
        <v>0</v>
      </c>
      <c r="D57" s="13">
        <v>2035</v>
      </c>
      <c r="E57" s="47">
        <f>C57+D57</f>
        <v>2035</v>
      </c>
      <c r="F57" s="47">
        <v>0</v>
      </c>
      <c r="G57" s="13">
        <f>F57+E57</f>
        <v>2035</v>
      </c>
      <c r="H57" s="47">
        <v>0</v>
      </c>
      <c r="I57" s="13">
        <v>1700</v>
      </c>
      <c r="J57" s="13">
        <v>0</v>
      </c>
      <c r="K57" s="47">
        <f>J57+I57</f>
        <v>1700</v>
      </c>
      <c r="L57" s="73">
        <v>1700</v>
      </c>
      <c r="M57" s="13">
        <v>0</v>
      </c>
      <c r="N57" s="13">
        <v>0</v>
      </c>
      <c r="O57" s="26">
        <v>0</v>
      </c>
      <c r="P57" s="58"/>
      <c r="Q57" s="58"/>
    </row>
    <row r="58" spans="1:17" s="41" customFormat="1" ht="47.25">
      <c r="A58" s="39" t="s">
        <v>115</v>
      </c>
      <c r="B58" s="27" t="s">
        <v>84</v>
      </c>
      <c r="C58" s="13">
        <v>0</v>
      </c>
      <c r="D58" s="13">
        <v>2035</v>
      </c>
      <c r="E58" s="47">
        <f t="shared" si="18"/>
        <v>2035</v>
      </c>
      <c r="F58" s="47">
        <v>0</v>
      </c>
      <c r="G58" s="13">
        <f t="shared" si="19"/>
        <v>2035</v>
      </c>
      <c r="H58" s="47">
        <v>0</v>
      </c>
      <c r="I58" s="13">
        <v>1700</v>
      </c>
      <c r="J58" s="13">
        <v>0</v>
      </c>
      <c r="K58" s="47">
        <f t="shared" si="20"/>
        <v>1700</v>
      </c>
      <c r="L58" s="73">
        <v>1700</v>
      </c>
      <c r="M58" s="13">
        <v>1663.219</v>
      </c>
      <c r="N58" s="13">
        <v>1663.219</v>
      </c>
      <c r="O58" s="26">
        <f aca="true" t="shared" si="21" ref="O58:O73">N58/M58*100</f>
        <v>100</v>
      </c>
      <c r="P58" s="58"/>
      <c r="Q58" s="58"/>
    </row>
    <row r="59" spans="1:17" s="41" customFormat="1" ht="52.5" customHeight="1">
      <c r="A59" s="39" t="s">
        <v>138</v>
      </c>
      <c r="B59" s="27" t="s">
        <v>137</v>
      </c>
      <c r="C59" s="13">
        <v>0</v>
      </c>
      <c r="D59" s="13">
        <v>2035</v>
      </c>
      <c r="E59" s="47">
        <f>C59+D59</f>
        <v>2035</v>
      </c>
      <c r="F59" s="47">
        <v>0</v>
      </c>
      <c r="G59" s="13">
        <f>F59+E59</f>
        <v>2035</v>
      </c>
      <c r="H59" s="47">
        <v>0</v>
      </c>
      <c r="I59" s="13">
        <v>9079</v>
      </c>
      <c r="J59" s="13">
        <v>0</v>
      </c>
      <c r="K59" s="47">
        <f>J59+I59</f>
        <v>9079</v>
      </c>
      <c r="L59" s="73">
        <v>0</v>
      </c>
      <c r="M59" s="13">
        <v>1807</v>
      </c>
      <c r="N59" s="13">
        <v>1807</v>
      </c>
      <c r="O59" s="26">
        <f>N59/M59*100</f>
        <v>100</v>
      </c>
      <c r="P59" s="58"/>
      <c r="Q59" s="58"/>
    </row>
    <row r="60" spans="1:17" s="41" customFormat="1" ht="52.5" customHeight="1">
      <c r="A60" s="39" t="s">
        <v>147</v>
      </c>
      <c r="B60" s="27" t="s">
        <v>148</v>
      </c>
      <c r="C60" s="13">
        <v>0</v>
      </c>
      <c r="D60" s="13">
        <v>2035</v>
      </c>
      <c r="E60" s="47">
        <f t="shared" si="18"/>
        <v>2035</v>
      </c>
      <c r="F60" s="47">
        <v>0</v>
      </c>
      <c r="G60" s="13">
        <f t="shared" si="19"/>
        <v>2035</v>
      </c>
      <c r="H60" s="47">
        <v>0</v>
      </c>
      <c r="I60" s="13">
        <v>9079</v>
      </c>
      <c r="J60" s="13">
        <v>0</v>
      </c>
      <c r="K60" s="47">
        <f t="shared" si="20"/>
        <v>9079</v>
      </c>
      <c r="L60" s="73">
        <v>0</v>
      </c>
      <c r="M60" s="13">
        <v>7210.758</v>
      </c>
      <c r="N60" s="13">
        <v>1582.667</v>
      </c>
      <c r="O60" s="26">
        <f t="shared" si="21"/>
        <v>21.948691108479856</v>
      </c>
      <c r="P60" s="58"/>
      <c r="Q60" s="58"/>
    </row>
    <row r="61" spans="1:17" s="41" customFormat="1" ht="52.5" customHeight="1">
      <c r="A61" s="39" t="s">
        <v>155</v>
      </c>
      <c r="B61" s="27" t="s">
        <v>156</v>
      </c>
      <c r="C61" s="13">
        <v>0</v>
      </c>
      <c r="D61" s="13">
        <v>2035</v>
      </c>
      <c r="E61" s="47">
        <f>C61+D61</f>
        <v>2035</v>
      </c>
      <c r="F61" s="47">
        <v>0</v>
      </c>
      <c r="G61" s="13">
        <f>F61+E61</f>
        <v>2035</v>
      </c>
      <c r="H61" s="47">
        <v>0</v>
      </c>
      <c r="I61" s="13">
        <v>21943.4</v>
      </c>
      <c r="J61" s="13">
        <v>0</v>
      </c>
      <c r="K61" s="47">
        <f>J61+I61</f>
        <v>21943.4</v>
      </c>
      <c r="L61" s="73">
        <v>0</v>
      </c>
      <c r="M61" s="13">
        <v>0</v>
      </c>
      <c r="N61" s="13">
        <v>0</v>
      </c>
      <c r="O61" s="26">
        <v>0</v>
      </c>
      <c r="P61" s="58"/>
      <c r="Q61" s="58"/>
    </row>
    <row r="62" spans="1:17" s="41" customFormat="1" ht="52.5" customHeight="1">
      <c r="A62" s="39" t="s">
        <v>114</v>
      </c>
      <c r="B62" s="27" t="s">
        <v>99</v>
      </c>
      <c r="C62" s="13">
        <v>0</v>
      </c>
      <c r="D62" s="13">
        <v>2035</v>
      </c>
      <c r="E62" s="47">
        <f t="shared" si="18"/>
        <v>2035</v>
      </c>
      <c r="F62" s="47">
        <v>0</v>
      </c>
      <c r="G62" s="13">
        <f t="shared" si="19"/>
        <v>2035</v>
      </c>
      <c r="H62" s="47">
        <v>0</v>
      </c>
      <c r="I62" s="13">
        <v>21943.4</v>
      </c>
      <c r="J62" s="13">
        <v>0</v>
      </c>
      <c r="K62" s="47">
        <f t="shared" si="20"/>
        <v>21943.4</v>
      </c>
      <c r="L62" s="73">
        <v>0</v>
      </c>
      <c r="M62" s="13">
        <v>52788.4</v>
      </c>
      <c r="N62" s="13">
        <v>15129.115</v>
      </c>
      <c r="O62" s="26">
        <f t="shared" si="21"/>
        <v>28.659923392260424</v>
      </c>
      <c r="P62" s="58"/>
      <c r="Q62" s="58"/>
    </row>
    <row r="63" spans="1:17" s="41" customFormat="1" ht="31.5">
      <c r="A63" s="39" t="s">
        <v>113</v>
      </c>
      <c r="B63" s="27" t="s">
        <v>98</v>
      </c>
      <c r="C63" s="13">
        <v>0</v>
      </c>
      <c r="D63" s="13">
        <v>2035</v>
      </c>
      <c r="E63" s="47">
        <f>C63+D63</f>
        <v>2035</v>
      </c>
      <c r="F63" s="47">
        <v>0</v>
      </c>
      <c r="G63" s="13">
        <f>F63+E63</f>
        <v>2035</v>
      </c>
      <c r="H63" s="47">
        <v>0</v>
      </c>
      <c r="I63" s="13">
        <f>50+20.7</f>
        <v>70.7</v>
      </c>
      <c r="J63" s="13">
        <v>0</v>
      </c>
      <c r="K63" s="47">
        <f t="shared" si="20"/>
        <v>70.7</v>
      </c>
      <c r="L63" s="73">
        <v>0</v>
      </c>
      <c r="M63" s="13">
        <v>18609.4</v>
      </c>
      <c r="N63" s="13">
        <v>18327.213</v>
      </c>
      <c r="O63" s="26">
        <f t="shared" si="21"/>
        <v>98.48363192795037</v>
      </c>
      <c r="P63" s="58"/>
      <c r="Q63" s="58"/>
    </row>
    <row r="64" spans="1:17" s="41" customFormat="1" ht="47.25">
      <c r="A64" s="39" t="s">
        <v>121</v>
      </c>
      <c r="B64" s="27" t="s">
        <v>122</v>
      </c>
      <c r="C64" s="13">
        <v>0</v>
      </c>
      <c r="D64" s="13">
        <v>2035</v>
      </c>
      <c r="E64" s="47">
        <f>C64+D64</f>
        <v>2035</v>
      </c>
      <c r="F64" s="47">
        <v>0</v>
      </c>
      <c r="G64" s="13">
        <f>F64+E64</f>
        <v>2035</v>
      </c>
      <c r="H64" s="47">
        <v>0</v>
      </c>
      <c r="I64" s="13">
        <v>5206.4</v>
      </c>
      <c r="J64" s="13">
        <v>0</v>
      </c>
      <c r="K64" s="47">
        <f t="shared" si="20"/>
        <v>5206.4</v>
      </c>
      <c r="L64" s="73">
        <v>0</v>
      </c>
      <c r="M64" s="13">
        <v>4582.7</v>
      </c>
      <c r="N64" s="13">
        <v>4582.7</v>
      </c>
      <c r="O64" s="26">
        <f t="shared" si="21"/>
        <v>100</v>
      </c>
      <c r="P64" s="58"/>
      <c r="Q64" s="58"/>
    </row>
    <row r="65" spans="1:17" s="41" customFormat="1" ht="31.5">
      <c r="A65" s="39" t="s">
        <v>112</v>
      </c>
      <c r="B65" s="27" t="s">
        <v>98</v>
      </c>
      <c r="C65" s="13">
        <v>0</v>
      </c>
      <c r="D65" s="13">
        <v>2035</v>
      </c>
      <c r="E65" s="47">
        <f t="shared" si="18"/>
        <v>2035</v>
      </c>
      <c r="F65" s="47">
        <v>0</v>
      </c>
      <c r="G65" s="13">
        <f t="shared" si="19"/>
        <v>2035</v>
      </c>
      <c r="H65" s="47">
        <v>0</v>
      </c>
      <c r="I65" s="13">
        <v>431.4</v>
      </c>
      <c r="J65" s="13">
        <v>0</v>
      </c>
      <c r="K65" s="47">
        <f t="shared" si="20"/>
        <v>431.4</v>
      </c>
      <c r="L65" s="73">
        <v>1685.4306</v>
      </c>
      <c r="M65" s="13">
        <v>0</v>
      </c>
      <c r="N65" s="13">
        <v>0</v>
      </c>
      <c r="O65" s="26">
        <v>0</v>
      </c>
      <c r="P65" s="58"/>
      <c r="Q65" s="58"/>
    </row>
    <row r="66" spans="1:17" s="41" customFormat="1" ht="31.5">
      <c r="A66" s="39" t="s">
        <v>149</v>
      </c>
      <c r="B66" s="27" t="s">
        <v>150</v>
      </c>
      <c r="C66" s="13">
        <v>0</v>
      </c>
      <c r="D66" s="13">
        <v>2035</v>
      </c>
      <c r="E66" s="47">
        <f>C66+D66</f>
        <v>2035</v>
      </c>
      <c r="F66" s="47">
        <v>0</v>
      </c>
      <c r="G66" s="13">
        <f>F66+E66</f>
        <v>2035</v>
      </c>
      <c r="H66" s="47">
        <v>0</v>
      </c>
      <c r="I66" s="13">
        <v>431.4</v>
      </c>
      <c r="J66" s="13">
        <v>0</v>
      </c>
      <c r="K66" s="47">
        <f>J66+I66</f>
        <v>431.4</v>
      </c>
      <c r="L66" s="73">
        <v>1685.4306</v>
      </c>
      <c r="M66" s="13">
        <v>602.784</v>
      </c>
      <c r="N66" s="13">
        <v>602.784</v>
      </c>
      <c r="O66" s="26">
        <f>N66/M66*100</f>
        <v>100</v>
      </c>
      <c r="P66" s="58"/>
      <c r="Q66" s="58"/>
    </row>
    <row r="67" spans="1:17" s="41" customFormat="1" ht="47.25">
      <c r="A67" s="39" t="s">
        <v>151</v>
      </c>
      <c r="B67" s="27" t="s">
        <v>152</v>
      </c>
      <c r="C67" s="13">
        <v>0</v>
      </c>
      <c r="D67" s="13">
        <v>2035</v>
      </c>
      <c r="E67" s="47">
        <f>C67+D67</f>
        <v>2035</v>
      </c>
      <c r="F67" s="47">
        <v>0</v>
      </c>
      <c r="G67" s="13">
        <f>F67+E67</f>
        <v>2035</v>
      </c>
      <c r="H67" s="47">
        <v>0</v>
      </c>
      <c r="I67" s="13">
        <v>431.4</v>
      </c>
      <c r="J67" s="13">
        <v>0</v>
      </c>
      <c r="K67" s="47">
        <f>J67+I67</f>
        <v>431.4</v>
      </c>
      <c r="L67" s="73">
        <v>1685.4306</v>
      </c>
      <c r="M67" s="13">
        <v>23052.954</v>
      </c>
      <c r="N67" s="13">
        <v>18435.905</v>
      </c>
      <c r="O67" s="26">
        <f>N67/M67*100</f>
        <v>79.97198536899</v>
      </c>
      <c r="P67" s="58"/>
      <c r="Q67" s="58"/>
    </row>
    <row r="68" spans="1:17" s="41" customFormat="1" ht="18.75">
      <c r="A68" s="39" t="s">
        <v>111</v>
      </c>
      <c r="B68" s="31" t="s">
        <v>95</v>
      </c>
      <c r="C68" s="13">
        <v>0</v>
      </c>
      <c r="D68" s="13">
        <v>2035</v>
      </c>
      <c r="E68" s="47">
        <f t="shared" si="18"/>
        <v>2035</v>
      </c>
      <c r="F68" s="47">
        <v>0</v>
      </c>
      <c r="G68" s="13">
        <f t="shared" si="19"/>
        <v>2035</v>
      </c>
      <c r="H68" s="47">
        <v>0</v>
      </c>
      <c r="I68" s="13">
        <f>17946.3</f>
        <v>17946.3</v>
      </c>
      <c r="J68" s="13">
        <v>0</v>
      </c>
      <c r="K68" s="47">
        <f t="shared" si="20"/>
        <v>17946.3</v>
      </c>
      <c r="L68" s="73">
        <v>8000</v>
      </c>
      <c r="M68" s="13">
        <v>19972</v>
      </c>
      <c r="N68" s="13">
        <v>13857.8</v>
      </c>
      <c r="O68" s="26">
        <f t="shared" si="21"/>
        <v>69.38614059683556</v>
      </c>
      <c r="P68" s="58"/>
      <c r="Q68" s="58"/>
    </row>
    <row r="69" spans="1:17" s="28" customFormat="1" ht="31.5">
      <c r="A69" s="38" t="s">
        <v>110</v>
      </c>
      <c r="B69" s="29" t="s">
        <v>15</v>
      </c>
      <c r="C69" s="26">
        <f aca="true" t="shared" si="22" ref="C69:H69">SUM(C70:C74)</f>
        <v>219114.50000000003</v>
      </c>
      <c r="D69" s="26">
        <f t="shared" si="22"/>
        <v>0</v>
      </c>
      <c r="E69" s="46">
        <f t="shared" si="22"/>
        <v>219114.50000000003</v>
      </c>
      <c r="F69" s="46">
        <f t="shared" si="22"/>
        <v>3576</v>
      </c>
      <c r="G69" s="26">
        <f t="shared" si="22"/>
        <v>222690.50000000003</v>
      </c>
      <c r="H69" s="46">
        <f t="shared" si="22"/>
        <v>0</v>
      </c>
      <c r="I69" s="26">
        <f aca="true" t="shared" si="23" ref="I69:N69">I70+I71+I72+I73+I74</f>
        <v>227868.80000000002</v>
      </c>
      <c r="J69" s="26">
        <f t="shared" si="23"/>
        <v>0</v>
      </c>
      <c r="K69" s="46">
        <f t="shared" si="23"/>
        <v>227868.80000000002</v>
      </c>
      <c r="L69" s="72">
        <f t="shared" si="23"/>
        <v>434.6</v>
      </c>
      <c r="M69" s="26">
        <f t="shared" si="23"/>
        <v>265207.7</v>
      </c>
      <c r="N69" s="26">
        <f t="shared" si="23"/>
        <v>193265.67000000004</v>
      </c>
      <c r="O69" s="26">
        <f t="shared" si="21"/>
        <v>72.87332532200236</v>
      </c>
      <c r="P69" s="55"/>
      <c r="Q69" s="55"/>
    </row>
    <row r="70" spans="1:17" s="28" customFormat="1" ht="31.5">
      <c r="A70" s="39" t="s">
        <v>109</v>
      </c>
      <c r="B70" s="27" t="s">
        <v>72</v>
      </c>
      <c r="C70" s="13">
        <f>20+374+346+7272.6+232.8+321+104.7+5+39437+140963+2285.9</f>
        <v>191362</v>
      </c>
      <c r="D70" s="13">
        <v>0</v>
      </c>
      <c r="E70" s="47">
        <f>20+374+346+7272.6+232.8+321+104.7+5+39437+140963+2285.9</f>
        <v>191362</v>
      </c>
      <c r="F70" s="47">
        <v>3576</v>
      </c>
      <c r="G70" s="12">
        <f>F70+E70</f>
        <v>194938</v>
      </c>
      <c r="H70" s="47">
        <v>0</v>
      </c>
      <c r="I70" s="12">
        <f>0.5+403.5+60+337.5+197.5+371.6+6093.3+34+521.2+46644+150764+4709.1</f>
        <v>210136.2</v>
      </c>
      <c r="J70" s="12">
        <v>0</v>
      </c>
      <c r="K70" s="45">
        <f>J70+I70</f>
        <v>210136.2</v>
      </c>
      <c r="L70" s="71">
        <f>140.6+163+131</f>
        <v>434.6</v>
      </c>
      <c r="M70" s="12">
        <v>245201.3</v>
      </c>
      <c r="N70" s="12">
        <v>177478.445</v>
      </c>
      <c r="O70" s="9">
        <f t="shared" si="21"/>
        <v>72.38071127681623</v>
      </c>
      <c r="P70" s="54"/>
      <c r="Q70" s="54"/>
    </row>
    <row r="71" spans="1:17" s="28" customFormat="1" ht="31.5">
      <c r="A71" s="39" t="s">
        <v>108</v>
      </c>
      <c r="B71" s="27" t="s">
        <v>77</v>
      </c>
      <c r="C71" s="13">
        <f>2945.4+10000.8</f>
        <v>12946.199999999999</v>
      </c>
      <c r="D71" s="13">
        <v>0</v>
      </c>
      <c r="E71" s="47">
        <f>2945.4+10000.8</f>
        <v>12946.199999999999</v>
      </c>
      <c r="F71" s="47">
        <v>0</v>
      </c>
      <c r="G71" s="12">
        <f>F71+E71</f>
        <v>12946.199999999999</v>
      </c>
      <c r="H71" s="47">
        <v>0</v>
      </c>
      <c r="I71" s="12">
        <f>3318.2+8849.1</f>
        <v>12167.3</v>
      </c>
      <c r="J71" s="12">
        <v>0</v>
      </c>
      <c r="K71" s="45">
        <f>J71+I71</f>
        <v>12167.3</v>
      </c>
      <c r="L71" s="71">
        <v>0</v>
      </c>
      <c r="M71" s="12">
        <v>13346.5</v>
      </c>
      <c r="N71" s="12">
        <v>11101.488</v>
      </c>
      <c r="O71" s="9">
        <f t="shared" si="21"/>
        <v>83.17902071704192</v>
      </c>
      <c r="P71" s="54"/>
      <c r="Q71" s="54"/>
    </row>
    <row r="72" spans="1:17" s="28" customFormat="1" ht="63">
      <c r="A72" s="39" t="s">
        <v>107</v>
      </c>
      <c r="B72" s="27" t="s">
        <v>76</v>
      </c>
      <c r="C72" s="13">
        <v>2650</v>
      </c>
      <c r="D72" s="13">
        <v>0</v>
      </c>
      <c r="E72" s="47">
        <v>2650</v>
      </c>
      <c r="F72" s="47">
        <v>0</v>
      </c>
      <c r="G72" s="12">
        <f>F72+E72</f>
        <v>2650</v>
      </c>
      <c r="H72" s="47">
        <v>0</v>
      </c>
      <c r="I72" s="12">
        <v>517.2</v>
      </c>
      <c r="J72" s="12">
        <v>0</v>
      </c>
      <c r="K72" s="45">
        <f>J72+I72</f>
        <v>517.2</v>
      </c>
      <c r="L72" s="71">
        <v>0</v>
      </c>
      <c r="M72" s="12">
        <v>517.2</v>
      </c>
      <c r="N72" s="12">
        <v>131.257</v>
      </c>
      <c r="O72" s="9">
        <f t="shared" si="21"/>
        <v>25.378383604021653</v>
      </c>
      <c r="P72" s="54"/>
      <c r="Q72" s="54"/>
    </row>
    <row r="73" spans="1:17" s="28" customFormat="1" ht="47.25">
      <c r="A73" s="39" t="s">
        <v>106</v>
      </c>
      <c r="B73" s="27" t="s">
        <v>75</v>
      </c>
      <c r="C73" s="13">
        <f>11544.7</f>
        <v>11544.7</v>
      </c>
      <c r="D73" s="13">
        <v>0</v>
      </c>
      <c r="E73" s="47">
        <f>11544.7</f>
        <v>11544.7</v>
      </c>
      <c r="F73" s="47">
        <v>0</v>
      </c>
      <c r="G73" s="12">
        <f>F73+E73</f>
        <v>11544.7</v>
      </c>
      <c r="H73" s="47">
        <v>0</v>
      </c>
      <c r="I73" s="12">
        <v>4224.1</v>
      </c>
      <c r="J73" s="12">
        <v>0</v>
      </c>
      <c r="K73" s="45">
        <f>J73+I73</f>
        <v>4224.1</v>
      </c>
      <c r="L73" s="71">
        <v>0</v>
      </c>
      <c r="M73" s="12">
        <v>6142.7</v>
      </c>
      <c r="N73" s="12">
        <v>4554.48</v>
      </c>
      <c r="O73" s="9">
        <f t="shared" si="21"/>
        <v>74.14459439660084</v>
      </c>
      <c r="P73" s="54"/>
      <c r="Q73" s="54"/>
    </row>
    <row r="74" spans="1:17" s="28" customFormat="1" ht="31.5">
      <c r="A74" s="39" t="s">
        <v>105</v>
      </c>
      <c r="B74" s="27" t="s">
        <v>71</v>
      </c>
      <c r="C74" s="13">
        <v>611.6</v>
      </c>
      <c r="D74" s="13">
        <v>0</v>
      </c>
      <c r="E74" s="47">
        <v>611.6</v>
      </c>
      <c r="F74" s="47">
        <v>0</v>
      </c>
      <c r="G74" s="12">
        <f>F74+E74</f>
        <v>611.6</v>
      </c>
      <c r="H74" s="47">
        <v>0</v>
      </c>
      <c r="I74" s="12">
        <v>824</v>
      </c>
      <c r="J74" s="12">
        <v>0</v>
      </c>
      <c r="K74" s="45">
        <f>J74+I74</f>
        <v>824</v>
      </c>
      <c r="L74" s="71">
        <v>0</v>
      </c>
      <c r="M74" s="12">
        <v>0</v>
      </c>
      <c r="N74" s="12">
        <v>0</v>
      </c>
      <c r="O74" s="9">
        <v>0</v>
      </c>
      <c r="P74" s="54"/>
      <c r="Q74" s="54"/>
    </row>
    <row r="75" spans="1:17" s="28" customFormat="1" ht="18.75">
      <c r="A75" s="38" t="s">
        <v>104</v>
      </c>
      <c r="B75" s="29" t="s">
        <v>18</v>
      </c>
      <c r="C75" s="26">
        <f>C79</f>
        <v>1397.1</v>
      </c>
      <c r="D75" s="26" t="e">
        <f>D79+#REF!+#REF!</f>
        <v>#REF!</v>
      </c>
      <c r="E75" s="46" t="e">
        <f>E79+#REF!+#REF!</f>
        <v>#REF!</v>
      </c>
      <c r="F75" s="46" t="e">
        <f>F79+#REF!+#REF!</f>
        <v>#REF!</v>
      </c>
      <c r="G75" s="26" t="e">
        <f>G79+#REF!+#REF!</f>
        <v>#REF!</v>
      </c>
      <c r="H75" s="46" t="e">
        <f>H79+#REF!+#REF!</f>
        <v>#REF!</v>
      </c>
      <c r="I75" s="26">
        <f>I76+I79</f>
        <v>2450.66</v>
      </c>
      <c r="J75" s="26">
        <f>J76+J79</f>
        <v>321.02</v>
      </c>
      <c r="K75" s="46">
        <f>K76+K79</f>
        <v>2771.68</v>
      </c>
      <c r="L75" s="72">
        <f>L76+L79</f>
        <v>0.047</v>
      </c>
      <c r="M75" s="26">
        <f>M76+M77+M78+M79</f>
        <v>10298.723</v>
      </c>
      <c r="N75" s="26">
        <f>N76+N77+N78+N79</f>
        <v>4476.68</v>
      </c>
      <c r="O75" s="9">
        <f>N75/M75*100</f>
        <v>43.46830184674353</v>
      </c>
      <c r="P75" s="55"/>
      <c r="Q75" s="55"/>
    </row>
    <row r="76" spans="1:17" s="28" customFormat="1" ht="47.25">
      <c r="A76" s="39" t="s">
        <v>103</v>
      </c>
      <c r="B76" s="31" t="s">
        <v>86</v>
      </c>
      <c r="C76" s="13">
        <f>1001.8+395.3</f>
        <v>1397.1</v>
      </c>
      <c r="D76" s="13">
        <v>0</v>
      </c>
      <c r="E76" s="47">
        <f>1001.8+395.3</f>
        <v>1397.1</v>
      </c>
      <c r="F76" s="47">
        <v>-1001.8</v>
      </c>
      <c r="G76" s="12">
        <f>F76+E76</f>
        <v>395.29999999999995</v>
      </c>
      <c r="H76" s="47">
        <v>0</v>
      </c>
      <c r="I76" s="12">
        <v>1524.56</v>
      </c>
      <c r="J76" s="12">
        <v>321.02</v>
      </c>
      <c r="K76" s="45">
        <f>J76+I76</f>
        <v>1845.58</v>
      </c>
      <c r="L76" s="71">
        <v>0.047</v>
      </c>
      <c r="M76" s="12">
        <v>4882.423</v>
      </c>
      <c r="N76" s="12">
        <v>3142.13</v>
      </c>
      <c r="O76" s="9">
        <f>N76/M76*100</f>
        <v>64.35595604887165</v>
      </c>
      <c r="P76" s="54"/>
      <c r="Q76" s="54"/>
    </row>
    <row r="77" spans="1:17" s="28" customFormat="1" ht="47.25">
      <c r="A77" s="39" t="s">
        <v>141</v>
      </c>
      <c r="B77" s="31" t="s">
        <v>142</v>
      </c>
      <c r="C77" s="13"/>
      <c r="D77" s="13"/>
      <c r="E77" s="47"/>
      <c r="F77" s="47"/>
      <c r="G77" s="12"/>
      <c r="H77" s="47"/>
      <c r="I77" s="12"/>
      <c r="J77" s="12"/>
      <c r="K77" s="45"/>
      <c r="L77" s="71"/>
      <c r="M77" s="12">
        <v>5416.3</v>
      </c>
      <c r="N77" s="12">
        <v>1334.55</v>
      </c>
      <c r="O77" s="9">
        <f>N77/M77*100</f>
        <v>24.63951405941325</v>
      </c>
      <c r="P77" s="54"/>
      <c r="Q77" s="54"/>
    </row>
    <row r="78" spans="1:17" s="28" customFormat="1" ht="31.5">
      <c r="A78" s="39" t="s">
        <v>157</v>
      </c>
      <c r="B78" s="31" t="s">
        <v>158</v>
      </c>
      <c r="C78" s="13"/>
      <c r="D78" s="13"/>
      <c r="E78" s="47"/>
      <c r="F78" s="47"/>
      <c r="G78" s="12"/>
      <c r="H78" s="47"/>
      <c r="I78" s="12"/>
      <c r="J78" s="12"/>
      <c r="K78" s="45"/>
      <c r="L78" s="71"/>
      <c r="M78" s="12">
        <v>0</v>
      </c>
      <c r="N78" s="12">
        <v>0</v>
      </c>
      <c r="O78" s="9">
        <v>0</v>
      </c>
      <c r="P78" s="54"/>
      <c r="Q78" s="54"/>
    </row>
    <row r="79" spans="1:17" s="28" customFormat="1" ht="18.75">
      <c r="A79" s="39" t="s">
        <v>102</v>
      </c>
      <c r="B79" s="31" t="s">
        <v>97</v>
      </c>
      <c r="C79" s="13">
        <f>1001.8+395.3</f>
        <v>1397.1</v>
      </c>
      <c r="D79" s="13">
        <v>0</v>
      </c>
      <c r="E79" s="47">
        <f>1001.8+395.3</f>
        <v>1397.1</v>
      </c>
      <c r="F79" s="47">
        <v>-1001.8</v>
      </c>
      <c r="G79" s="12">
        <f>F79+E79</f>
        <v>395.29999999999995</v>
      </c>
      <c r="H79" s="47">
        <v>0</v>
      </c>
      <c r="I79" s="13">
        <v>926.1</v>
      </c>
      <c r="J79" s="13">
        <v>0</v>
      </c>
      <c r="K79" s="45">
        <f>J79+I79</f>
        <v>926.1</v>
      </c>
      <c r="L79" s="73">
        <v>0</v>
      </c>
      <c r="M79" s="12">
        <v>0</v>
      </c>
      <c r="N79" s="12">
        <v>0</v>
      </c>
      <c r="O79" s="9">
        <v>0</v>
      </c>
      <c r="P79" s="54"/>
      <c r="Q79" s="54"/>
    </row>
    <row r="80" spans="1:17" s="28" customFormat="1" ht="18.75">
      <c r="A80" s="38" t="s">
        <v>135</v>
      </c>
      <c r="B80" s="82" t="s">
        <v>136</v>
      </c>
      <c r="C80" s="26">
        <f>C83</f>
        <v>1397.1</v>
      </c>
      <c r="D80" s="26" t="e">
        <f>D83+#REF!+#REF!</f>
        <v>#REF!</v>
      </c>
      <c r="E80" s="46" t="e">
        <f>E83+#REF!+#REF!</f>
        <v>#REF!</v>
      </c>
      <c r="F80" s="46" t="e">
        <f>F83+#REF!+#REF!</f>
        <v>#REF!</v>
      </c>
      <c r="G80" s="26" t="e">
        <f>G83+#REF!+#REF!</f>
        <v>#REF!</v>
      </c>
      <c r="H80" s="46" t="e">
        <f>H83+#REF!+#REF!</f>
        <v>#REF!</v>
      </c>
      <c r="I80" s="26">
        <f>I82+I83</f>
        <v>595803.8330000002</v>
      </c>
      <c r="J80" s="26">
        <f>J82+J83</f>
        <v>5752.76</v>
      </c>
      <c r="K80" s="46" t="e">
        <f>K82+K83</f>
        <v>#REF!</v>
      </c>
      <c r="L80" s="72" t="e">
        <f>L82+L83</f>
        <v>#REF!</v>
      </c>
      <c r="M80" s="26">
        <f>M82</f>
        <v>0</v>
      </c>
      <c r="N80" s="26">
        <v>0</v>
      </c>
      <c r="O80" s="9">
        <v>0</v>
      </c>
      <c r="P80" s="55"/>
      <c r="Q80" s="55"/>
    </row>
    <row r="81" spans="1:17" s="28" customFormat="1" ht="47.25">
      <c r="A81" s="38" t="s">
        <v>139</v>
      </c>
      <c r="B81" s="29" t="s">
        <v>140</v>
      </c>
      <c r="C81" s="26">
        <f>C83</f>
        <v>1397.1</v>
      </c>
      <c r="D81" s="26" t="e">
        <f>D83+#REF!+#REF!</f>
        <v>#REF!</v>
      </c>
      <c r="E81" s="46" t="e">
        <f>E83+#REF!+#REF!</f>
        <v>#REF!</v>
      </c>
      <c r="F81" s="46" t="e">
        <f>F83+#REF!+#REF!</f>
        <v>#REF!</v>
      </c>
      <c r="G81" s="26" t="e">
        <f>G83+#REF!+#REF!</f>
        <v>#REF!</v>
      </c>
      <c r="H81" s="46" t="e">
        <f>H83+#REF!+#REF!</f>
        <v>#REF!</v>
      </c>
      <c r="I81" s="26">
        <f aca="true" t="shared" si="24" ref="I81:L82">I82+I83</f>
        <v>595803.8330000002</v>
      </c>
      <c r="J81" s="26">
        <f t="shared" si="24"/>
        <v>5752.76</v>
      </c>
      <c r="K81" s="46" t="e">
        <f t="shared" si="24"/>
        <v>#REF!</v>
      </c>
      <c r="L81" s="72" t="e">
        <f t="shared" si="24"/>
        <v>#REF!</v>
      </c>
      <c r="M81" s="26">
        <f>M82</f>
        <v>0</v>
      </c>
      <c r="N81" s="26">
        <v>280</v>
      </c>
      <c r="O81" s="9">
        <v>0</v>
      </c>
      <c r="P81" s="55"/>
      <c r="Q81" s="55"/>
    </row>
    <row r="82" spans="1:17" s="28" customFormat="1" ht="31.5">
      <c r="A82" s="38" t="s">
        <v>129</v>
      </c>
      <c r="B82" s="29" t="s">
        <v>130</v>
      </c>
      <c r="C82" s="26">
        <f>C84</f>
        <v>449411.561</v>
      </c>
      <c r="D82" s="26" t="e">
        <f>D84+#REF!+#REF!</f>
        <v>#REF!</v>
      </c>
      <c r="E82" s="46" t="e">
        <f>E84+#REF!+#REF!</f>
        <v>#REF!</v>
      </c>
      <c r="F82" s="46" t="e">
        <f>F84+#REF!+#REF!</f>
        <v>#REF!</v>
      </c>
      <c r="G82" s="26" t="e">
        <f>G84+#REF!+#REF!</f>
        <v>#REF!</v>
      </c>
      <c r="H82" s="46" t="e">
        <f>H84+#REF!+#REF!</f>
        <v>#REF!</v>
      </c>
      <c r="I82" s="26">
        <f t="shared" si="24"/>
        <v>594279.2730000002</v>
      </c>
      <c r="J82" s="26">
        <f t="shared" si="24"/>
        <v>5431.74</v>
      </c>
      <c r="K82" s="46" t="e">
        <f t="shared" si="24"/>
        <v>#REF!</v>
      </c>
      <c r="L82" s="72" t="e">
        <f t="shared" si="24"/>
        <v>#REF!</v>
      </c>
      <c r="M82" s="26">
        <f>M83</f>
        <v>0</v>
      </c>
      <c r="N82" s="26">
        <f>N83</f>
        <v>-624.547</v>
      </c>
      <c r="O82" s="9">
        <v>0</v>
      </c>
      <c r="P82" s="55"/>
      <c r="Q82" s="55"/>
    </row>
    <row r="83" spans="1:17" s="28" customFormat="1" ht="39.75" customHeight="1">
      <c r="A83" s="39" t="s">
        <v>131</v>
      </c>
      <c r="B83" s="31" t="s">
        <v>132</v>
      </c>
      <c r="C83" s="13">
        <f>1001.8+395.3</f>
        <v>1397.1</v>
      </c>
      <c r="D83" s="13">
        <v>0</v>
      </c>
      <c r="E83" s="47">
        <f>1001.8+395.3</f>
        <v>1397.1</v>
      </c>
      <c r="F83" s="47">
        <v>-1001.8</v>
      </c>
      <c r="G83" s="12">
        <f>F83+E83</f>
        <v>395.29999999999995</v>
      </c>
      <c r="H83" s="47">
        <v>0</v>
      </c>
      <c r="I83" s="12">
        <v>1524.56</v>
      </c>
      <c r="J83" s="12">
        <v>321.02</v>
      </c>
      <c r="K83" s="45">
        <f>J83+I83</f>
        <v>1845.58</v>
      </c>
      <c r="L83" s="71">
        <v>0.047</v>
      </c>
      <c r="M83" s="12">
        <v>0</v>
      </c>
      <c r="N83" s="12">
        <v>-624.547</v>
      </c>
      <c r="O83" s="9">
        <v>0</v>
      </c>
      <c r="P83" s="54"/>
      <c r="Q83" s="54"/>
    </row>
    <row r="84" spans="1:17" ht="15.75">
      <c r="A84" s="8"/>
      <c r="B84" s="8" t="s">
        <v>16</v>
      </c>
      <c r="C84" s="9">
        <f aca="true" t="shared" si="25" ref="C84:L84">C7+C45</f>
        <v>449411.561</v>
      </c>
      <c r="D84" s="9" t="e">
        <f t="shared" si="25"/>
        <v>#REF!</v>
      </c>
      <c r="E84" s="43" t="e">
        <f t="shared" si="25"/>
        <v>#REF!</v>
      </c>
      <c r="F84" s="43" t="e">
        <f t="shared" si="25"/>
        <v>#REF!</v>
      </c>
      <c r="G84" s="9" t="e">
        <f t="shared" si="25"/>
        <v>#REF!</v>
      </c>
      <c r="H84" s="43" t="e">
        <f t="shared" si="25"/>
        <v>#REF!</v>
      </c>
      <c r="I84" s="9">
        <f t="shared" si="25"/>
        <v>592754.7130000001</v>
      </c>
      <c r="J84" s="9">
        <f t="shared" si="25"/>
        <v>5110.719999999999</v>
      </c>
      <c r="K84" s="43" t="e">
        <f t="shared" si="25"/>
        <v>#REF!</v>
      </c>
      <c r="L84" s="69" t="e">
        <f t="shared" si="25"/>
        <v>#REF!</v>
      </c>
      <c r="M84" s="9">
        <f>M7+M45</f>
        <v>754876.065</v>
      </c>
      <c r="N84" s="9">
        <f>N7+N45</f>
        <v>541094.979</v>
      </c>
      <c r="O84" s="9">
        <f>N84/M84*100</f>
        <v>71.67997557320885</v>
      </c>
      <c r="P84" s="52"/>
      <c r="Q84" s="52"/>
    </row>
    <row r="85" spans="1:17" ht="15.75">
      <c r="A85" s="5"/>
      <c r="B85" s="5"/>
      <c r="C85" s="6"/>
      <c r="D85" s="6"/>
      <c r="E85" s="6"/>
      <c r="F85" s="6"/>
      <c r="G85" s="6"/>
      <c r="H85" s="6"/>
      <c r="I85" s="6"/>
      <c r="J85" s="6"/>
      <c r="K85" s="63"/>
      <c r="L85" s="76"/>
      <c r="M85" s="63"/>
      <c r="N85" s="63"/>
      <c r="O85" s="63"/>
      <c r="P85" s="6"/>
      <c r="Q85" s="6" t="s">
        <v>101</v>
      </c>
    </row>
    <row r="86" spans="1:17" ht="15.75">
      <c r="A86" s="3"/>
      <c r="B86" s="2"/>
      <c r="C86" s="2"/>
      <c r="D86" s="2"/>
      <c r="E86" s="2"/>
      <c r="F86" s="2"/>
      <c r="G86" s="2"/>
      <c r="H86" s="2"/>
      <c r="I86" s="2"/>
      <c r="J86" s="2"/>
      <c r="K86" s="64"/>
      <c r="L86" s="77"/>
      <c r="M86" s="64"/>
      <c r="N86" s="64"/>
      <c r="O86" s="64"/>
      <c r="P86" s="2"/>
      <c r="Q86" s="2"/>
    </row>
    <row r="87" spans="1:17" ht="75" customHeight="1">
      <c r="A87" s="92" t="s">
        <v>161</v>
      </c>
      <c r="B87" s="22"/>
      <c r="C87" s="24"/>
      <c r="D87" s="24"/>
      <c r="E87" s="42"/>
      <c r="F87" s="42"/>
      <c r="G87" s="42"/>
      <c r="H87" s="42"/>
      <c r="I87" s="42"/>
      <c r="J87" s="42"/>
      <c r="K87" s="65"/>
      <c r="L87" s="78"/>
      <c r="M87" s="65"/>
      <c r="N87" s="65" t="s">
        <v>162</v>
      </c>
      <c r="O87" s="65"/>
      <c r="P87" s="42"/>
      <c r="Q87" s="42"/>
    </row>
    <row r="88" ht="18.75">
      <c r="A88" s="4"/>
    </row>
    <row r="89" ht="18.75">
      <c r="A89" s="4"/>
    </row>
    <row r="90" ht="18.75">
      <c r="A90" s="4"/>
    </row>
    <row r="91" spans="1:2" ht="15">
      <c r="A91" s="1"/>
      <c r="B91" s="1"/>
    </row>
    <row r="92" spans="1:2" ht="15">
      <c r="A92" s="1"/>
      <c r="B92" s="1"/>
    </row>
  </sheetData>
  <sheetProtection/>
  <mergeCells count="7">
    <mergeCell ref="B5:B6"/>
    <mergeCell ref="M5:M6"/>
    <mergeCell ref="N5:N6"/>
    <mergeCell ref="O5:O6"/>
    <mergeCell ref="A3:O3"/>
    <mergeCell ref="N1:O1"/>
    <mergeCell ref="A5:A6"/>
  </mergeCells>
  <printOptions/>
  <pageMargins left="0.7874015748031497" right="0.3937007874015748" top="0.3937007874015748" bottom="0.3937007874015748" header="0.1968503937007874" footer="0.1968503937007874"/>
  <pageSetup fitToHeight="2" fitToWidth="1" horizontalDpi="600" verticalDpi="600" orientation="portrait" paperSize="9" scale="50" r:id="rId1"/>
  <headerFooter alignWithMargins="0">
    <oddHeader>&amp;CСтраница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ИРА</dc:creator>
  <cp:keywords/>
  <dc:description/>
  <cp:lastModifiedBy>user7</cp:lastModifiedBy>
  <cp:lastPrinted>2019-05-08T12:04:03Z</cp:lastPrinted>
  <dcterms:created xsi:type="dcterms:W3CDTF">2010-08-17T04:45:21Z</dcterms:created>
  <dcterms:modified xsi:type="dcterms:W3CDTF">2020-10-20T14:35:43Z</dcterms:modified>
  <cp:category/>
  <cp:version/>
  <cp:contentType/>
  <cp:contentStatus/>
</cp:coreProperties>
</file>