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'Лист1'!$A$1:$K$72</definedName>
  </definedNames>
  <calcPr fullCalcOnLoad="1"/>
</workbook>
</file>

<file path=xl/sharedStrings.xml><?xml version="1.0" encoding="utf-8"?>
<sst xmlns="http://schemas.openxmlformats.org/spreadsheetml/2006/main" count="160" uniqueCount="137">
  <si>
    <t>Наименование доходов</t>
  </si>
  <si>
    <t>НАЛОГОВЫЕ И НЕНАЛОГОВЫЕ  ДОХОДЫ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</si>
  <si>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</si>
  <si>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</si>
  <si>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</si>
  <si>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организаций</t>
  </si>
  <si>
    <t>1 11 05025 05 0000120</t>
  </si>
  <si>
    <t xml:space="preserve"> 1 11 05035 05 0000 120</t>
  </si>
  <si>
    <t>Плата за негативное воздействие на окружающую среду</t>
  </si>
  <si>
    <t>1 14 00000 00 0000 000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</si>
  <si>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</si>
  <si>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</si>
  <si>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2 00 00000 00 0000 000</t>
  </si>
  <si>
    <t>2 02 01003 05 0000 151</t>
  </si>
  <si>
    <t>Дотации бюджетам муниципальных районов на  поддержку мер  по  обеспечению сбалансированности бюджетов.</t>
  </si>
  <si>
    <t>Субвенции бюджетам субъектов Российской Федерации и муниципальным образованиям</t>
  </si>
  <si>
    <t>ВСЕГО ДОХОДОВ</t>
  </si>
  <si>
    <t>Код бюджетной классификации РФ</t>
  </si>
  <si>
    <t>Иные межбюджетные трансферты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</si>
  <si>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</si>
  <si>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 от сдачи в аренду имущества, находящегося в   оперативном управлении органов  управления муниципальных районов  и созданных ими учреждений (за  исключением  имущества бюджетных и автономных  учреждений)</t>
  </si>
  <si>
    <t>1 03 02230 01 0000 110</t>
  </si>
  <si>
    <t>1 03 02240 01 0000 110</t>
  </si>
  <si>
    <t>1 03 02250 01 0000 110</t>
  </si>
  <si>
    <t>1 03 02260 01 0000 110</t>
  </si>
  <si>
    <t xml:space="preserve">1 00 00000 00 0000 000 </t>
  </si>
  <si>
    <t>1 01 00000 00 0000 000</t>
  </si>
  <si>
    <t>1 05 00000 00 0000 000</t>
  </si>
  <si>
    <t>1 05 03000 01 0000 110</t>
  </si>
  <si>
    <t>1 05 04000 02 0000 110</t>
  </si>
  <si>
    <t xml:space="preserve">1 06 00000 00 0000 000 </t>
  </si>
  <si>
    <t>1 06 02000 02 0000 110</t>
  </si>
  <si>
    <t>1 08 00000 00 0000 000</t>
  </si>
  <si>
    <t>1 08 03010 01 0000 110</t>
  </si>
  <si>
    <t xml:space="preserve">1 11 00000 00 0000 000 </t>
  </si>
  <si>
    <t>1 12 01000 01 0000 120</t>
  </si>
  <si>
    <t>НАЛОГОВЫЕ ДОХОДЫ</t>
  </si>
  <si>
    <t>Сумма</t>
  </si>
  <si>
    <t>тысяч рублей</t>
  </si>
  <si>
    <t>НАЛОГИ НА ТОВАРЫ (РАБОТЫ, УСЛУГИ), РЕАЛИЗУЕМЫЕ НА ТЕРРИТОРИИ РОССИЙСКОЙ ФЕДЕРАЦИИ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</si>
  <si>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</si>
  <si>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</si>
  <si>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</si>
  <si>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</si>
  <si>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</si>
  <si>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НЕНАЛОГОВЫЕ ДОХОДЫ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</si>
  <si>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</si>
  <si>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</si>
  <si>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</si>
  <si>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</si>
  <si>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Дотации бюджетам муниципальных  районов на выравнивание бюджетной обеспеченности</t>
  </si>
  <si>
    <t xml:space="preserve">ПРОЧИЕ НЕНАЛОГОВЫЕ ДОХОДЫ </t>
  </si>
  <si>
    <t>1 17 05050 05 0000 180</t>
  </si>
  <si>
    <t>Дотации бюджетам муниципальных  районов на поддержку мер по обеспечению сбалансированности бюджетов</t>
  </si>
  <si>
    <t>1 01 02000 01 0000 110</t>
  </si>
  <si>
    <t>1 03 00000 00 0000 000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</si>
  <si>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</si>
  <si>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</si>
  <si>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</si>
  <si>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</si>
  <si>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1 05 01000 00 0000 110</t>
  </si>
  <si>
    <t>Налог, взимаемый в связи с применением  упрощенной системы налогообложения</t>
  </si>
  <si>
    <t>1 05 02000 02 0000 110</t>
  </si>
  <si>
    <t>Налог, взимаемый в связи с применением патентной системы налогообложения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</si>
  <si>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</si>
  <si>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1 11 03050 05 0000120</t>
  </si>
  <si>
    <t>Доходы, получаемые в виде арендной платы, а также 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</si>
  <si>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1 12 00000 00 0000 000</t>
  </si>
  <si>
    <t>1 16 00000 00 0000 000</t>
  </si>
  <si>
    <t>1 17 00000 00 0000 000</t>
  </si>
  <si>
    <t xml:space="preserve">Безвозмездные поступления от других бюджетов бюджетной системы Российской Федерации </t>
  </si>
  <si>
    <t>Субвенции бюджетам муниципальных районов на выполнение передаваемых полномочий субъектов Российской федерации</t>
  </si>
  <si>
    <t>2 02 00000 00 0000 000</t>
  </si>
  <si>
    <t>Дотации бюджетам субъектов российской Федерации и муниципальных образований</t>
  </si>
  <si>
    <t>Субвенции бюджетам муниципальных районов на предоставление жилых помещений детям-сирот и детям, оставшихся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</si>
  <si>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</si>
  <si>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</si>
  <si>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Государственная пошлина за выдачу разрешения на установку рекламной конструкции</t>
  </si>
  <si>
    <t>1 08 07150 01 0000 110</t>
  </si>
  <si>
    <t>Прочие неналоговые доходы бюджетов муниципальных районов</t>
  </si>
  <si>
    <t>Субсидии бюджетам субъектов Российской Федерации и муниципальным образованиям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</si>
  <si>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</si>
  <si>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</si>
  <si>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2 02 15009 05 0000 151</t>
  </si>
  <si>
    <t>Дотации бюджетам муниципальных районов на частичную компенсацию дополнительных расходов на повышение оплаты труда работников бюджетной сферы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</si>
  <si>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</si>
  <si>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1 11 05013 05 0000120</t>
  </si>
  <si>
    <t>1 14 06013 05 0000 430</t>
  </si>
  <si>
    <t xml:space="preserve">Управляющий делами  Совета народных депутатов муниципального образования "Гиагинский район"                                                      </t>
  </si>
  <si>
    <t xml:space="preserve"> 1 11 05325 05 0000 120</t>
  </si>
  <si>
    <t>Прочие субсидии бюджетам муниципальных районов</t>
  </si>
  <si>
    <t>Прочие межбюджетные трансферты, передаваемые бюджетам муниципальных районов</t>
  </si>
  <si>
    <t xml:space="preserve">  </t>
  </si>
  <si>
    <t>2 02 49999 05 0000 150</t>
  </si>
  <si>
    <t>2 02 40014 05 0000 150</t>
  </si>
  <si>
    <t>2 02 40000 00 0000 150</t>
  </si>
  <si>
    <t>2 02 35082 05 0000 150</t>
  </si>
  <si>
    <t>2 02 30029 05 0000 150</t>
  </si>
  <si>
    <t>2 02 30027 05 0000 150</t>
  </si>
  <si>
    <t>2 02 30024 05 0000 150</t>
  </si>
  <si>
    <t>2 02 30000 00 0000 150</t>
  </si>
  <si>
    <t>2 02 29999 05 0000 150</t>
  </si>
  <si>
    <t>2 02 25519 05 0000 150</t>
  </si>
  <si>
    <t>2 02 25495 05 0000 150</t>
  </si>
  <si>
    <t>2 02 25097 05 0000 150</t>
  </si>
  <si>
    <t>2 02 20000 00 0000 150</t>
  </si>
  <si>
    <t>2 02 15001 05 0000 150</t>
  </si>
  <si>
    <t>2 02 10000 00 0000 150</t>
  </si>
  <si>
    <t>Поступления доходов в бюджет муниципального образования "Гиагинский район" на 2020 год</t>
  </si>
  <si>
    <t>Субсидия бюджетам муниципальных районов на поддержку отрасли культуры</t>
  </si>
  <si>
    <t>2 02 25576 05 0000 150</t>
  </si>
  <si>
    <t>Субсидии бюджетам муниципальных районов на обеспечение комплексного развития сельских территорий</t>
  </si>
  <si>
    <t>2 02 25299 05 0000 150</t>
  </si>
  <si>
    <t>Е.Деркачева</t>
  </si>
  <si>
    <t>Субсидии бюджетам муниципальных районов на реализацию федеральной целевой программы "Развитие физической культуры и спорта в Российской Федерации на 2016 - 2020 годы"</t>
  </si>
  <si>
    <t>2 02 25497 05 0000 150</t>
  </si>
  <si>
    <t>Субсидии бюджетам городских округов на реализацию мероприятий по обеспечению жильем молодых семей</t>
  </si>
  <si>
    <t>2 02 25555 05 0000 150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</si>
  <si>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</si>
  <si>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муниципальных районов</t>
  </si>
  <si>
    <t>Приложение № 1                                                                  к  решению Совета народных депутатов муниципального образования " Гиагинский район"                                                                      от "18" декабря 2019 года №286</t>
  </si>
  <si>
    <t>Приложение № 1                                                                  к  решению Совета народных депутатов муниципального образования " Гиагинский район"                                                                      от "27" февраля 2020 года №308</t>
  </si>
  <si>
    <t>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</si>
  <si>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</si>
  <si>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Приложение № 1                                                                  к  решению Совета народных депутатов муниципального образования " Гиагинский район"                                                                      от "18" июня 2020 года №334</t>
  </si>
  <si>
    <t>2 02 27576 05 0000 150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</si>
  <si>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</si>
  <si>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</si>
  <si>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</si>
  <si>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</si>
  <si>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</si>
  <si>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</si>
  <si>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</si>
  <si>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Межбюджетные трансферты, передаваемые бюджетам муниципальных районов на создание модельных муниципальных библиотек</t>
  </si>
  <si>
    <t>2 02 45454 05 0000 150</t>
  </si>
  <si>
    <t xml:space="preserve"> </t>
  </si>
  <si>
    <t>Приложение № 1                                                                  к  решению Совета народных депутатов муниципального образования " Гиагинский район"                                                                      от "18" ноября 2020 года №____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</si>
</sst>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</numFmts>
  <fonts count="5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>
      <alignment horizontal="left" wrapText="1" indent="2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Alignment="1">
      <alignment/>
    </xf>
    <xf numFmtId="0" fontId="2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184" fontId="2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2" fillId="0" borderId="11" xfId="0" applyFont="1" applyBorder="1" applyAlignment="1">
      <alignment wrapText="1"/>
    </xf>
    <xf numFmtId="184" fontId="2" fillId="0" borderId="11" xfId="0" applyNumberFormat="1" applyFont="1" applyBorder="1" applyAlignment="1">
      <alignment horizontal="center" wrapText="1"/>
    </xf>
    <xf numFmtId="184" fontId="2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wrapText="1"/>
    </xf>
    <xf numFmtId="184" fontId="1" fillId="0" borderId="11" xfId="0" applyNumberFormat="1" applyFont="1" applyBorder="1" applyAlignment="1">
      <alignment horizontal="center" wrapText="1"/>
    </xf>
    <xf numFmtId="184" fontId="1" fillId="33" borderId="11" xfId="0" applyNumberFormat="1" applyFont="1" applyFill="1" applyBorder="1" applyAlignment="1">
      <alignment horizontal="center" wrapText="1"/>
    </xf>
    <xf numFmtId="0" fontId="4" fillId="0" borderId="11" xfId="0" applyFont="1" applyBorder="1" applyAlignment="1">
      <alignment wrapText="1"/>
    </xf>
    <xf numFmtId="184" fontId="4" fillId="0" borderId="11" xfId="0" applyNumberFormat="1" applyFont="1" applyBorder="1" applyAlignment="1">
      <alignment horizontal="center" wrapText="1"/>
    </xf>
    <xf numFmtId="0" fontId="9" fillId="0" borderId="11" xfId="0" applyFont="1" applyBorder="1" applyAlignment="1">
      <alignment wrapText="1"/>
    </xf>
    <xf numFmtId="184" fontId="9" fillId="0" borderId="1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49" fillId="0" borderId="0" xfId="0" applyFont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1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184" fontId="2" fillId="33" borderId="11" xfId="0" applyNumberFormat="1" applyFont="1" applyFill="1" applyBorder="1" applyAlignment="1">
      <alignment horizontal="center" wrapText="1"/>
    </xf>
    <xf numFmtId="0" fontId="1" fillId="33" borderId="11" xfId="0" applyFont="1" applyFill="1" applyBorder="1" applyAlignment="1">
      <alignment wrapText="1"/>
    </xf>
    <xf numFmtId="0" fontId="0" fillId="33" borderId="0" xfId="0" applyFill="1" applyAlignment="1">
      <alignment/>
    </xf>
    <xf numFmtId="0" fontId="2" fillId="33" borderId="11" xfId="0" applyFont="1" applyFill="1" applyBorder="1" applyAlignment="1">
      <alignment wrapText="1"/>
    </xf>
    <xf numFmtId="0" fontId="49" fillId="33" borderId="11" xfId="0" applyFont="1" applyFill="1" applyBorder="1" applyAlignment="1">
      <alignment wrapText="1"/>
    </xf>
    <xf numFmtId="0" fontId="1" fillId="33" borderId="11" xfId="0" applyFont="1" applyFill="1" applyBorder="1" applyAlignment="1">
      <alignment horizontal="left" wrapText="1"/>
    </xf>
    <xf numFmtId="0" fontId="50" fillId="0" borderId="11" xfId="0" applyFont="1" applyBorder="1" applyAlignment="1">
      <alignment wrapText="1"/>
    </xf>
    <xf numFmtId="0" fontId="49" fillId="33" borderId="11" xfId="0" applyFont="1" applyFill="1" applyBorder="1" applyAlignment="1">
      <alignment/>
    </xf>
    <xf numFmtId="0" fontId="10" fillId="33" borderId="0" xfId="0" applyFont="1" applyFill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184" fontId="1" fillId="0" borderId="0" xfId="0" applyNumberFormat="1" applyFont="1" applyAlignment="1">
      <alignment horizontal="left" vertical="top" wrapText="1"/>
    </xf>
    <xf numFmtId="0" fontId="0" fillId="33" borderId="0" xfId="0" applyFont="1" applyFill="1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184" fontId="2" fillId="0" borderId="0" xfId="0" applyNumberFormat="1" applyFont="1" applyBorder="1" applyAlignment="1">
      <alignment horizontal="center" wrapText="1"/>
    </xf>
    <xf numFmtId="184" fontId="2" fillId="0" borderId="0" xfId="0" applyNumberFormat="1" applyFont="1" applyBorder="1" applyAlignment="1">
      <alignment horizontal="center"/>
    </xf>
    <xf numFmtId="184" fontId="1" fillId="0" borderId="0" xfId="0" applyNumberFormat="1" applyFont="1" applyBorder="1" applyAlignment="1">
      <alignment horizontal="center" wrapText="1"/>
    </xf>
    <xf numFmtId="184" fontId="2" fillId="33" borderId="0" xfId="0" applyNumberFormat="1" applyFont="1" applyFill="1" applyBorder="1" applyAlignment="1">
      <alignment horizontal="center" wrapText="1"/>
    </xf>
    <xf numFmtId="184" fontId="4" fillId="0" borderId="0" xfId="0" applyNumberFormat="1" applyFont="1" applyBorder="1" applyAlignment="1">
      <alignment horizontal="center" wrapText="1"/>
    </xf>
    <xf numFmtId="184" fontId="9" fillId="0" borderId="0" xfId="0" applyNumberFormat="1" applyFont="1" applyBorder="1" applyAlignment="1">
      <alignment horizontal="center" wrapText="1"/>
    </xf>
    <xf numFmtId="184" fontId="1" fillId="33" borderId="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184" fontId="1" fillId="0" borderId="0" xfId="0" applyNumberFormat="1" applyFont="1" applyAlignment="1">
      <alignment vertical="top" wrapText="1"/>
    </xf>
    <xf numFmtId="184" fontId="0" fillId="0" borderId="0" xfId="0" applyNumberFormat="1" applyAlignment="1">
      <alignment/>
    </xf>
    <xf numFmtId="184" fontId="1" fillId="0" borderId="0" xfId="0" applyNumberFormat="1" applyFont="1" applyAlignment="1">
      <alignment horizontal="center" wrapText="1"/>
    </xf>
    <xf numFmtId="184" fontId="2" fillId="0" borderId="11" xfId="0" applyNumberFormat="1" applyFont="1" applyBorder="1" applyAlignment="1">
      <alignment horizontal="center" vertical="center" wrapText="1"/>
    </xf>
    <xf numFmtId="184" fontId="2" fillId="0" borderId="0" xfId="0" applyNumberFormat="1" applyFont="1" applyBorder="1" applyAlignment="1">
      <alignment horizontal="center" vertical="top" wrapText="1"/>
    </xf>
    <xf numFmtId="184" fontId="1" fillId="0" borderId="0" xfId="0" applyNumberFormat="1" applyFont="1" applyAlignment="1">
      <alignment horizontal="right" wrapText="1"/>
    </xf>
    <xf numFmtId="184" fontId="0" fillId="0" borderId="0" xfId="0" applyNumberFormat="1" applyAlignment="1">
      <alignment/>
    </xf>
    <xf numFmtId="185" fontId="2" fillId="0" borderId="11" xfId="0" applyNumberFormat="1" applyFont="1" applyBorder="1" applyAlignment="1">
      <alignment horizontal="center" wrapText="1"/>
    </xf>
    <xf numFmtId="185" fontId="2" fillId="0" borderId="11" xfId="0" applyNumberFormat="1" applyFont="1" applyBorder="1" applyAlignment="1">
      <alignment horizontal="center"/>
    </xf>
    <xf numFmtId="185" fontId="1" fillId="0" borderId="11" xfId="0" applyNumberFormat="1" applyFont="1" applyBorder="1" applyAlignment="1">
      <alignment horizontal="center" wrapText="1"/>
    </xf>
    <xf numFmtId="185" fontId="2" fillId="33" borderId="11" xfId="0" applyNumberFormat="1" applyFont="1" applyFill="1" applyBorder="1" applyAlignment="1">
      <alignment horizontal="center" wrapText="1"/>
    </xf>
    <xf numFmtId="185" fontId="1" fillId="33" borderId="11" xfId="0" applyNumberFormat="1" applyFont="1" applyFill="1" applyBorder="1" applyAlignment="1">
      <alignment horizontal="center" wrapText="1"/>
    </xf>
    <xf numFmtId="185" fontId="4" fillId="0" borderId="11" xfId="0" applyNumberFormat="1" applyFont="1" applyBorder="1" applyAlignment="1">
      <alignment horizontal="center" wrapText="1"/>
    </xf>
    <xf numFmtId="185" fontId="9" fillId="0" borderId="1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tabSelected="1" view="pageBreakPreview" zoomScale="70" zoomScaleSheetLayoutView="70" zoomScalePageLayoutView="0" workbookViewId="0" topLeftCell="A51">
      <selection activeCell="P55" sqref="P55"/>
    </sheetView>
  </sheetViews>
  <sheetFormatPr defaultColWidth="9.00390625" defaultRowHeight="12.75"/>
  <cols>
    <col min="1" max="1" width="30.25390625" style="0" customWidth="1"/>
    <col min="2" max="2" width="120.125" style="0" customWidth="1"/>
    <col min="3" max="3" width="18.25390625" style="58" hidden="1" customWidth="1"/>
    <col min="4" max="4" width="14.875" style="58" hidden="1" customWidth="1"/>
    <col min="5" max="5" width="22.125" style="58" hidden="1" customWidth="1"/>
    <col min="6" max="6" width="14.875" style="58" hidden="1" customWidth="1"/>
    <col min="7" max="7" width="0.37109375" style="58" hidden="1" customWidth="1"/>
    <col min="8" max="8" width="17.625" style="58" hidden="1" customWidth="1"/>
    <col min="9" max="10" width="14.875" style="58" hidden="1" customWidth="1"/>
    <col min="11" max="11" width="35.125" style="58" customWidth="1"/>
    <col min="12" max="12" width="27.125" style="0" customWidth="1"/>
    <col min="13" max="13" width="37.625" style="0" customWidth="1"/>
  </cols>
  <sheetData>
    <row r="1" spans="1:13" ht="90.75" customHeight="1">
      <c r="A1" s="51"/>
      <c r="B1" s="51"/>
      <c r="C1" s="52" t="s">
        <v>120</v>
      </c>
      <c r="D1" s="52"/>
      <c r="E1" s="52" t="s">
        <v>121</v>
      </c>
      <c r="F1" s="52"/>
      <c r="G1" s="52" t="s">
        <v>124</v>
      </c>
      <c r="H1" s="52" t="s">
        <v>124</v>
      </c>
      <c r="I1" s="52"/>
      <c r="J1" s="52"/>
      <c r="K1" s="52" t="s">
        <v>136</v>
      </c>
      <c r="L1" s="39"/>
      <c r="M1" s="39"/>
    </row>
    <row r="2" spans="1:13" ht="90.75" customHeight="1">
      <c r="A2" s="51"/>
      <c r="B2" s="51"/>
      <c r="C2" s="52" t="s">
        <v>120</v>
      </c>
      <c r="D2" s="52"/>
      <c r="E2" s="52" t="s">
        <v>120</v>
      </c>
      <c r="F2" s="52"/>
      <c r="G2" s="52" t="s">
        <v>120</v>
      </c>
      <c r="H2" s="52" t="s">
        <v>120</v>
      </c>
      <c r="I2" s="52"/>
      <c r="J2" s="52"/>
      <c r="K2" s="52" t="s">
        <v>120</v>
      </c>
      <c r="L2" s="39"/>
      <c r="M2" s="39"/>
    </row>
    <row r="3" spans="1:13" ht="33" customHeight="1">
      <c r="A3" s="66" t="s">
        <v>108</v>
      </c>
      <c r="B3" s="66"/>
      <c r="C3" s="53"/>
      <c r="D3" s="53"/>
      <c r="E3" s="53"/>
      <c r="F3" s="53"/>
      <c r="G3" s="53"/>
      <c r="H3" s="53"/>
      <c r="I3" s="53"/>
      <c r="J3" s="53"/>
      <c r="K3" s="53"/>
      <c r="L3" s="42"/>
      <c r="M3" s="42"/>
    </row>
    <row r="4" spans="1:13" ht="18" customHeight="1">
      <c r="A4" s="8"/>
      <c r="B4" s="8"/>
      <c r="C4" s="54" t="s">
        <v>38</v>
      </c>
      <c r="D4" s="54" t="s">
        <v>38</v>
      </c>
      <c r="E4" s="54" t="s">
        <v>38</v>
      </c>
      <c r="F4" s="54" t="s">
        <v>38</v>
      </c>
      <c r="G4" s="54" t="s">
        <v>38</v>
      </c>
      <c r="H4" s="54" t="s">
        <v>38</v>
      </c>
      <c r="I4" s="54" t="s">
        <v>38</v>
      </c>
      <c r="J4" s="54" t="s">
        <v>38</v>
      </c>
      <c r="K4" s="54" t="s">
        <v>38</v>
      </c>
      <c r="L4" s="19"/>
      <c r="M4" s="19" t="s">
        <v>135</v>
      </c>
    </row>
    <row r="5" spans="1:13" ht="78.75">
      <c r="A5" s="5" t="s">
        <v>17</v>
      </c>
      <c r="B5" s="21" t="s">
        <v>0</v>
      </c>
      <c r="C5" s="55" t="s">
        <v>37</v>
      </c>
      <c r="D5" s="55" t="s">
        <v>37</v>
      </c>
      <c r="E5" s="55" t="s">
        <v>37</v>
      </c>
      <c r="F5" s="55" t="s">
        <v>37</v>
      </c>
      <c r="G5" s="55" t="s">
        <v>37</v>
      </c>
      <c r="H5" s="55" t="s">
        <v>37</v>
      </c>
      <c r="I5" s="55" t="s">
        <v>37</v>
      </c>
      <c r="J5" s="55" t="s">
        <v>37</v>
      </c>
      <c r="K5" s="55" t="s">
        <v>37</v>
      </c>
      <c r="L5" s="43"/>
      <c r="M5" s="43"/>
    </row>
    <row r="6" spans="1:13" ht="18.75">
      <c r="A6" s="34" t="s">
        <v>25</v>
      </c>
      <c r="B6" s="9" t="s">
        <v>1</v>
      </c>
      <c r="C6" s="10">
        <f aca="true" t="shared" si="0" ref="C6:I6">C7+C25</f>
        <v>164672.27</v>
      </c>
      <c r="D6" s="10">
        <f t="shared" si="0"/>
        <v>8116.799999999999</v>
      </c>
      <c r="E6" s="10">
        <f t="shared" si="0"/>
        <v>172789.07</v>
      </c>
      <c r="F6" s="10">
        <f t="shared" si="0"/>
        <v>0</v>
      </c>
      <c r="G6" s="10">
        <f t="shared" si="0"/>
        <v>172789.07</v>
      </c>
      <c r="H6" s="10">
        <f t="shared" si="0"/>
        <v>25500</v>
      </c>
      <c r="I6" s="10">
        <f t="shared" si="0"/>
        <v>198289.07</v>
      </c>
      <c r="J6" s="59">
        <f>J7+J25</f>
        <v>17600</v>
      </c>
      <c r="K6" s="10">
        <f>K7+K25</f>
        <v>215889.07</v>
      </c>
      <c r="L6" s="44"/>
      <c r="M6" s="44"/>
    </row>
    <row r="7" spans="1:13" ht="18.75">
      <c r="A7" s="34"/>
      <c r="B7" s="9" t="s">
        <v>36</v>
      </c>
      <c r="C7" s="10">
        <f aca="true" t="shared" si="1" ref="C7:I7">C8+C15+C20+C22+C10</f>
        <v>118233.7</v>
      </c>
      <c r="D7" s="10">
        <f t="shared" si="1"/>
        <v>6016.799999999999</v>
      </c>
      <c r="E7" s="10">
        <f t="shared" si="1"/>
        <v>124250.50000000001</v>
      </c>
      <c r="F7" s="10">
        <f t="shared" si="1"/>
        <v>0</v>
      </c>
      <c r="G7" s="10">
        <f t="shared" si="1"/>
        <v>124250.50000000001</v>
      </c>
      <c r="H7" s="10">
        <f t="shared" si="1"/>
        <v>25500</v>
      </c>
      <c r="I7" s="10">
        <f t="shared" si="1"/>
        <v>149750.50000000003</v>
      </c>
      <c r="J7" s="59">
        <f>J8+J15+J20+J22+J10</f>
        <v>16100</v>
      </c>
      <c r="K7" s="10">
        <f>K8+K15+K20+K22+K10</f>
        <v>165850.50000000003</v>
      </c>
      <c r="L7" s="44"/>
      <c r="M7" s="44"/>
    </row>
    <row r="8" spans="1:13" ht="18.75">
      <c r="A8" s="34" t="s">
        <v>26</v>
      </c>
      <c r="B8" s="22" t="s">
        <v>40</v>
      </c>
      <c r="C8" s="11">
        <f aca="true" t="shared" si="2" ref="C8:K8">C9</f>
        <v>57753.1</v>
      </c>
      <c r="D8" s="11">
        <f t="shared" si="2"/>
        <v>5967.4</v>
      </c>
      <c r="E8" s="11">
        <f t="shared" si="2"/>
        <v>63720.5</v>
      </c>
      <c r="F8" s="11">
        <f t="shared" si="2"/>
        <v>0</v>
      </c>
      <c r="G8" s="11">
        <f t="shared" si="2"/>
        <v>63720.5</v>
      </c>
      <c r="H8" s="11">
        <f t="shared" si="2"/>
        <v>0</v>
      </c>
      <c r="I8" s="11">
        <f t="shared" si="2"/>
        <v>63720.5</v>
      </c>
      <c r="J8" s="60">
        <f t="shared" si="2"/>
        <v>0</v>
      </c>
      <c r="K8" s="11">
        <f t="shared" si="2"/>
        <v>63720.5</v>
      </c>
      <c r="L8" s="45"/>
      <c r="M8" s="45"/>
    </row>
    <row r="9" spans="1:13" ht="18.75">
      <c r="A9" s="35" t="s">
        <v>54</v>
      </c>
      <c r="B9" s="12" t="s">
        <v>2</v>
      </c>
      <c r="C9" s="13">
        <v>57753.1</v>
      </c>
      <c r="D9" s="13">
        <v>5967.4</v>
      </c>
      <c r="E9" s="13">
        <f>C9+D9</f>
        <v>63720.5</v>
      </c>
      <c r="F9" s="13">
        <v>0</v>
      </c>
      <c r="G9" s="13">
        <f>E9+F9</f>
        <v>63720.5</v>
      </c>
      <c r="H9" s="13"/>
      <c r="I9" s="13">
        <f>G9+H9</f>
        <v>63720.5</v>
      </c>
      <c r="J9" s="61">
        <v>0</v>
      </c>
      <c r="K9" s="13">
        <f>I9+J9</f>
        <v>63720.5</v>
      </c>
      <c r="L9" s="46"/>
      <c r="M9" s="46"/>
    </row>
    <row r="10" spans="1:13" ht="31.5">
      <c r="A10" s="34" t="s">
        <v>55</v>
      </c>
      <c r="B10" s="20" t="s">
        <v>39</v>
      </c>
      <c r="C10" s="25">
        <f aca="true" t="shared" si="3" ref="C10:I10">C11+C12+C13+C14</f>
        <v>473.30000000000007</v>
      </c>
      <c r="D10" s="25">
        <f t="shared" si="3"/>
        <v>49.39999999999999</v>
      </c>
      <c r="E10" s="25">
        <f t="shared" si="3"/>
        <v>522.7</v>
      </c>
      <c r="F10" s="25">
        <f t="shared" si="3"/>
        <v>0</v>
      </c>
      <c r="G10" s="25">
        <f t="shared" si="3"/>
        <v>522.7</v>
      </c>
      <c r="H10" s="25">
        <f t="shared" si="3"/>
        <v>0</v>
      </c>
      <c r="I10" s="25">
        <f t="shared" si="3"/>
        <v>522.7</v>
      </c>
      <c r="J10" s="62">
        <f>J11+J12+J13+J14</f>
        <v>0</v>
      </c>
      <c r="K10" s="25">
        <f>K11+K12+K13+K14</f>
        <v>522.7</v>
      </c>
      <c r="L10" s="47"/>
      <c r="M10" s="47"/>
    </row>
    <row r="11" spans="1:13" ht="47.25">
      <c r="A11" s="35" t="s">
        <v>21</v>
      </c>
      <c r="B11" s="12" t="s">
        <v>56</v>
      </c>
      <c r="C11" s="14">
        <v>171.5</v>
      </c>
      <c r="D11" s="14">
        <v>68</v>
      </c>
      <c r="E11" s="14">
        <f>D11+C11</f>
        <v>239.5</v>
      </c>
      <c r="F11" s="14">
        <v>0</v>
      </c>
      <c r="G11" s="14">
        <f aca="true" t="shared" si="4" ref="G11:K14">F11+E11</f>
        <v>239.5</v>
      </c>
      <c r="H11" s="14"/>
      <c r="I11" s="14">
        <f t="shared" si="4"/>
        <v>239.5</v>
      </c>
      <c r="J11" s="63">
        <v>0</v>
      </c>
      <c r="K11" s="14">
        <f t="shared" si="4"/>
        <v>239.5</v>
      </c>
      <c r="L11" s="46"/>
      <c r="M11" s="46"/>
    </row>
    <row r="12" spans="1:13" ht="47.25">
      <c r="A12" s="35" t="s">
        <v>22</v>
      </c>
      <c r="B12" s="12" t="s">
        <v>57</v>
      </c>
      <c r="C12" s="14">
        <v>1.1</v>
      </c>
      <c r="D12" s="14">
        <v>0.1</v>
      </c>
      <c r="E12" s="14">
        <f>D12+C12</f>
        <v>1.2000000000000002</v>
      </c>
      <c r="F12" s="14">
        <v>0</v>
      </c>
      <c r="G12" s="14">
        <f t="shared" si="4"/>
        <v>1.2000000000000002</v>
      </c>
      <c r="H12" s="14"/>
      <c r="I12" s="14">
        <f t="shared" si="4"/>
        <v>1.2000000000000002</v>
      </c>
      <c r="J12" s="63">
        <v>0</v>
      </c>
      <c r="K12" s="14">
        <f t="shared" si="4"/>
        <v>1.2000000000000002</v>
      </c>
      <c r="L12" s="46"/>
      <c r="M12" s="46"/>
    </row>
    <row r="13" spans="1:13" ht="47.25">
      <c r="A13" s="35" t="s">
        <v>23</v>
      </c>
      <c r="B13" s="12" t="s">
        <v>58</v>
      </c>
      <c r="C13" s="14">
        <v>332.6</v>
      </c>
      <c r="D13" s="14">
        <v>-19.7</v>
      </c>
      <c r="E13" s="14">
        <f>D13+C13</f>
        <v>312.90000000000003</v>
      </c>
      <c r="F13" s="14">
        <v>0</v>
      </c>
      <c r="G13" s="14">
        <f t="shared" si="4"/>
        <v>312.90000000000003</v>
      </c>
      <c r="H13" s="14"/>
      <c r="I13" s="14">
        <f t="shared" si="4"/>
        <v>312.90000000000003</v>
      </c>
      <c r="J13" s="63">
        <v>0</v>
      </c>
      <c r="K13" s="14">
        <f t="shared" si="4"/>
        <v>312.90000000000003</v>
      </c>
      <c r="L13" s="46"/>
      <c r="M13" s="46"/>
    </row>
    <row r="14" spans="1:13" ht="47.25">
      <c r="A14" s="35" t="s">
        <v>24</v>
      </c>
      <c r="B14" s="12" t="s">
        <v>59</v>
      </c>
      <c r="C14" s="14">
        <v>-31.9</v>
      </c>
      <c r="D14" s="14">
        <v>1</v>
      </c>
      <c r="E14" s="14">
        <f>D14+C14</f>
        <v>-30.9</v>
      </c>
      <c r="F14" s="14">
        <v>0</v>
      </c>
      <c r="G14" s="14">
        <f t="shared" si="4"/>
        <v>-30.9</v>
      </c>
      <c r="H14" s="14"/>
      <c r="I14" s="14">
        <f t="shared" si="4"/>
        <v>-30.9</v>
      </c>
      <c r="J14" s="63">
        <v>0</v>
      </c>
      <c r="K14" s="14">
        <f t="shared" si="4"/>
        <v>-30.9</v>
      </c>
      <c r="L14" s="46"/>
      <c r="M14" s="46"/>
    </row>
    <row r="15" spans="1:13" ht="18.75">
      <c r="A15" s="34" t="s">
        <v>27</v>
      </c>
      <c r="B15" s="22" t="s">
        <v>41</v>
      </c>
      <c r="C15" s="10">
        <f aca="true" t="shared" si="5" ref="C15:I15">C16+C17+C18+C19</f>
        <v>38380.1</v>
      </c>
      <c r="D15" s="10">
        <f t="shared" si="5"/>
        <v>0</v>
      </c>
      <c r="E15" s="10">
        <f t="shared" si="5"/>
        <v>38380.1</v>
      </c>
      <c r="F15" s="10">
        <f t="shared" si="5"/>
        <v>0</v>
      </c>
      <c r="G15" s="10">
        <f t="shared" si="5"/>
        <v>38380.1</v>
      </c>
      <c r="H15" s="10">
        <f t="shared" si="5"/>
        <v>0</v>
      </c>
      <c r="I15" s="10">
        <f t="shared" si="5"/>
        <v>38380.1</v>
      </c>
      <c r="J15" s="59">
        <f>J16+J17+J18+J19</f>
        <v>0</v>
      </c>
      <c r="K15" s="10">
        <f>K16+K17+K18+K19</f>
        <v>38380.1</v>
      </c>
      <c r="L15" s="44"/>
      <c r="M15" s="44"/>
    </row>
    <row r="16" spans="1:13" ht="18.75">
      <c r="A16" s="35" t="s">
        <v>60</v>
      </c>
      <c r="B16" s="12" t="s">
        <v>61</v>
      </c>
      <c r="C16" s="13">
        <v>18671.6</v>
      </c>
      <c r="D16" s="13">
        <v>0</v>
      </c>
      <c r="E16" s="13">
        <v>18671.6</v>
      </c>
      <c r="F16" s="13">
        <v>0</v>
      </c>
      <c r="G16" s="13">
        <v>18671.6</v>
      </c>
      <c r="H16" s="13"/>
      <c r="I16" s="13">
        <v>18671.6</v>
      </c>
      <c r="J16" s="61">
        <v>0</v>
      </c>
      <c r="K16" s="13">
        <v>18671.6</v>
      </c>
      <c r="L16" s="46"/>
      <c r="M16" s="46"/>
    </row>
    <row r="17" spans="1:13" ht="18.75">
      <c r="A17" s="35" t="s">
        <v>62</v>
      </c>
      <c r="B17" s="15" t="s">
        <v>3</v>
      </c>
      <c r="C17" s="13">
        <v>5779.7</v>
      </c>
      <c r="D17" s="13">
        <v>0</v>
      </c>
      <c r="E17" s="13">
        <v>5779.7</v>
      </c>
      <c r="F17" s="13">
        <v>0</v>
      </c>
      <c r="G17" s="13">
        <v>5779.7</v>
      </c>
      <c r="H17" s="13"/>
      <c r="I17" s="13">
        <v>5779.7</v>
      </c>
      <c r="J17" s="61">
        <v>0</v>
      </c>
      <c r="K17" s="13">
        <v>5779.7</v>
      </c>
      <c r="L17" s="46"/>
      <c r="M17" s="46"/>
    </row>
    <row r="18" spans="1:13" ht="18.75">
      <c r="A18" s="35" t="s">
        <v>28</v>
      </c>
      <c r="B18" s="15" t="s">
        <v>4</v>
      </c>
      <c r="C18" s="13">
        <v>13928.8</v>
      </c>
      <c r="D18" s="13">
        <v>0</v>
      </c>
      <c r="E18" s="13">
        <v>13928.8</v>
      </c>
      <c r="F18" s="13">
        <v>0</v>
      </c>
      <c r="G18" s="13">
        <v>13928.8</v>
      </c>
      <c r="H18" s="13"/>
      <c r="I18" s="13">
        <v>13928.8</v>
      </c>
      <c r="J18" s="61">
        <v>0</v>
      </c>
      <c r="K18" s="13">
        <v>13928.8</v>
      </c>
      <c r="L18" s="46"/>
      <c r="M18" s="46"/>
    </row>
    <row r="19" spans="1:13" ht="18.75" hidden="1">
      <c r="A19" s="35" t="s">
        <v>29</v>
      </c>
      <c r="B19" s="15" t="s">
        <v>63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64">
        <v>0</v>
      </c>
      <c r="K19" s="16">
        <v>0</v>
      </c>
      <c r="L19" s="48"/>
      <c r="M19" s="48"/>
    </row>
    <row r="20" spans="1:13" ht="18.75">
      <c r="A20" s="34" t="s">
        <v>30</v>
      </c>
      <c r="B20" s="22" t="s">
        <v>42</v>
      </c>
      <c r="C20" s="10">
        <f aca="true" t="shared" si="6" ref="C20:K20">C21</f>
        <v>18766.1</v>
      </c>
      <c r="D20" s="10">
        <f t="shared" si="6"/>
        <v>0</v>
      </c>
      <c r="E20" s="10">
        <f t="shared" si="6"/>
        <v>18766.1</v>
      </c>
      <c r="F20" s="10">
        <f t="shared" si="6"/>
        <v>0</v>
      </c>
      <c r="G20" s="10">
        <f t="shared" si="6"/>
        <v>18766.1</v>
      </c>
      <c r="H20" s="10">
        <f t="shared" si="6"/>
        <v>25500</v>
      </c>
      <c r="I20" s="10">
        <f t="shared" si="6"/>
        <v>44266.1</v>
      </c>
      <c r="J20" s="59">
        <f t="shared" si="6"/>
        <v>16100</v>
      </c>
      <c r="K20" s="10">
        <f t="shared" si="6"/>
        <v>60366.1</v>
      </c>
      <c r="L20" s="44"/>
      <c r="M20" s="44"/>
    </row>
    <row r="21" spans="1:13" ht="18.75">
      <c r="A21" s="35" t="s">
        <v>31</v>
      </c>
      <c r="B21" s="12" t="s">
        <v>5</v>
      </c>
      <c r="C21" s="13">
        <v>18766.1</v>
      </c>
      <c r="D21" s="13">
        <v>0</v>
      </c>
      <c r="E21" s="13">
        <v>18766.1</v>
      </c>
      <c r="F21" s="13">
        <v>0</v>
      </c>
      <c r="G21" s="13">
        <v>18766.1</v>
      </c>
      <c r="H21" s="13">
        <v>25500</v>
      </c>
      <c r="I21" s="13">
        <f>H21+G21</f>
        <v>44266.1</v>
      </c>
      <c r="J21" s="61">
        <v>16100</v>
      </c>
      <c r="K21" s="13">
        <f>J21+I21</f>
        <v>60366.1</v>
      </c>
      <c r="L21" s="46"/>
      <c r="M21" s="46"/>
    </row>
    <row r="22" spans="1:13" ht="18.75">
      <c r="A22" s="34" t="s">
        <v>32</v>
      </c>
      <c r="B22" s="22" t="s">
        <v>43</v>
      </c>
      <c r="C22" s="10">
        <f aca="true" t="shared" si="7" ref="C22:I22">C23+C24</f>
        <v>2861.1</v>
      </c>
      <c r="D22" s="10">
        <f t="shared" si="7"/>
        <v>0</v>
      </c>
      <c r="E22" s="10">
        <f t="shared" si="7"/>
        <v>2861.1</v>
      </c>
      <c r="F22" s="10">
        <f t="shared" si="7"/>
        <v>0</v>
      </c>
      <c r="G22" s="10">
        <f t="shared" si="7"/>
        <v>2861.1</v>
      </c>
      <c r="H22" s="10">
        <f t="shared" si="7"/>
        <v>0</v>
      </c>
      <c r="I22" s="10">
        <f t="shared" si="7"/>
        <v>2861.1</v>
      </c>
      <c r="J22" s="59">
        <f>J23+J24</f>
        <v>0</v>
      </c>
      <c r="K22" s="10">
        <f>K23+K24</f>
        <v>2861.1</v>
      </c>
      <c r="L22" s="44"/>
      <c r="M22" s="44"/>
    </row>
    <row r="23" spans="1:13" ht="31.5">
      <c r="A23" s="35" t="s">
        <v>33</v>
      </c>
      <c r="B23" s="15" t="s">
        <v>64</v>
      </c>
      <c r="C23" s="13">
        <v>2841.1</v>
      </c>
      <c r="D23" s="13">
        <v>0</v>
      </c>
      <c r="E23" s="13">
        <v>2841.1</v>
      </c>
      <c r="F23" s="13">
        <v>0</v>
      </c>
      <c r="G23" s="13">
        <v>2841.1</v>
      </c>
      <c r="H23" s="13"/>
      <c r="I23" s="13">
        <v>2841.1</v>
      </c>
      <c r="J23" s="61">
        <v>0</v>
      </c>
      <c r="K23" s="13">
        <v>2841.1</v>
      </c>
      <c r="L23" s="46"/>
      <c r="M23" s="46"/>
    </row>
    <row r="24" spans="1:13" ht="18.75">
      <c r="A24" s="35" t="s">
        <v>78</v>
      </c>
      <c r="B24" s="15" t="s">
        <v>77</v>
      </c>
      <c r="C24" s="13">
        <v>20</v>
      </c>
      <c r="D24" s="13">
        <v>0</v>
      </c>
      <c r="E24" s="13">
        <v>20</v>
      </c>
      <c r="F24" s="13">
        <v>0</v>
      </c>
      <c r="G24" s="13">
        <v>20</v>
      </c>
      <c r="H24" s="13"/>
      <c r="I24" s="13">
        <v>20</v>
      </c>
      <c r="J24" s="61">
        <v>0</v>
      </c>
      <c r="K24" s="13">
        <v>20</v>
      </c>
      <c r="L24" s="46"/>
      <c r="M24" s="46"/>
    </row>
    <row r="25" spans="1:13" ht="18.75">
      <c r="A25" s="35"/>
      <c r="B25" s="17" t="s">
        <v>45</v>
      </c>
      <c r="C25" s="18">
        <f aca="true" t="shared" si="8" ref="C25:I25">C26+C33+C35+C38+C39</f>
        <v>46438.56999999999</v>
      </c>
      <c r="D25" s="18">
        <f t="shared" si="8"/>
        <v>2100</v>
      </c>
      <c r="E25" s="18">
        <f t="shared" si="8"/>
        <v>48538.56999999999</v>
      </c>
      <c r="F25" s="18">
        <f t="shared" si="8"/>
        <v>0</v>
      </c>
      <c r="G25" s="18">
        <f t="shared" si="8"/>
        <v>48538.56999999999</v>
      </c>
      <c r="H25" s="18">
        <f t="shared" si="8"/>
        <v>0</v>
      </c>
      <c r="I25" s="18">
        <f t="shared" si="8"/>
        <v>48538.56999999999</v>
      </c>
      <c r="J25" s="65">
        <f>J26+J33+J35+J38+J39</f>
        <v>1500</v>
      </c>
      <c r="K25" s="18">
        <f>K26+K33+K35+K38+K39</f>
        <v>50038.56999999999</v>
      </c>
      <c r="L25" s="49"/>
      <c r="M25" s="49"/>
    </row>
    <row r="26" spans="1:13" ht="31.5">
      <c r="A26" s="34" t="s">
        <v>34</v>
      </c>
      <c r="B26" s="20" t="s">
        <v>44</v>
      </c>
      <c r="C26" s="10">
        <f aca="true" t="shared" si="9" ref="C26:I26">C27+C28+C29+C30+C31+C32</f>
        <v>44905.26999999999</v>
      </c>
      <c r="D26" s="10">
        <f t="shared" si="9"/>
        <v>0</v>
      </c>
      <c r="E26" s="10">
        <f t="shared" si="9"/>
        <v>44905.26999999999</v>
      </c>
      <c r="F26" s="10">
        <f t="shared" si="9"/>
        <v>0</v>
      </c>
      <c r="G26" s="10">
        <f t="shared" si="9"/>
        <v>44905.26999999999</v>
      </c>
      <c r="H26" s="10">
        <f t="shared" si="9"/>
        <v>0</v>
      </c>
      <c r="I26" s="10">
        <f t="shared" si="9"/>
        <v>44905.26999999999</v>
      </c>
      <c r="J26" s="59">
        <f>J27+J28+J29+J30+J31+J32</f>
        <v>0</v>
      </c>
      <c r="K26" s="10">
        <f>K27+K28+K29+K30+K31+K32</f>
        <v>44905.26999999999</v>
      </c>
      <c r="L26" s="44"/>
      <c r="M26" s="44"/>
    </row>
    <row r="27" spans="1:13" ht="31.5">
      <c r="A27" s="35" t="s">
        <v>65</v>
      </c>
      <c r="B27" s="12" t="s">
        <v>19</v>
      </c>
      <c r="C27" s="13">
        <v>3.77</v>
      </c>
      <c r="D27" s="13">
        <v>0</v>
      </c>
      <c r="E27" s="13">
        <v>3.77</v>
      </c>
      <c r="F27" s="13">
        <v>0</v>
      </c>
      <c r="G27" s="13">
        <v>3.77</v>
      </c>
      <c r="H27" s="13"/>
      <c r="I27" s="13">
        <v>3.77</v>
      </c>
      <c r="J27" s="61">
        <v>0</v>
      </c>
      <c r="K27" s="13">
        <v>3.77</v>
      </c>
      <c r="L27" s="46"/>
      <c r="M27" s="46"/>
    </row>
    <row r="28" spans="1:13" ht="47.25">
      <c r="A28" s="35" t="s">
        <v>86</v>
      </c>
      <c r="B28" s="15" t="s">
        <v>85</v>
      </c>
      <c r="C28" s="13">
        <v>41674</v>
      </c>
      <c r="D28" s="13">
        <v>0</v>
      </c>
      <c r="E28" s="13">
        <v>41674</v>
      </c>
      <c r="F28" s="13">
        <v>0</v>
      </c>
      <c r="G28" s="13">
        <v>41674</v>
      </c>
      <c r="H28" s="13"/>
      <c r="I28" s="13">
        <v>41674</v>
      </c>
      <c r="J28" s="61">
        <v>0</v>
      </c>
      <c r="K28" s="13">
        <v>41674</v>
      </c>
      <c r="L28" s="46"/>
      <c r="M28" s="46"/>
    </row>
    <row r="29" spans="1:13" ht="47.25">
      <c r="A29" s="35" t="s">
        <v>6</v>
      </c>
      <c r="B29" s="15" t="s">
        <v>66</v>
      </c>
      <c r="C29" s="13">
        <v>2740.1</v>
      </c>
      <c r="D29" s="13">
        <v>0</v>
      </c>
      <c r="E29" s="13">
        <v>2740.1</v>
      </c>
      <c r="F29" s="13">
        <v>0</v>
      </c>
      <c r="G29" s="13">
        <v>2740.1</v>
      </c>
      <c r="H29" s="13"/>
      <c r="I29" s="13">
        <v>2740.1</v>
      </c>
      <c r="J29" s="61">
        <v>0</v>
      </c>
      <c r="K29" s="13">
        <v>2740.1</v>
      </c>
      <c r="L29" s="46"/>
      <c r="M29" s="46"/>
    </row>
    <row r="30" spans="1:13" ht="66.75" customHeight="1">
      <c r="A30" s="36" t="s">
        <v>7</v>
      </c>
      <c r="B30" s="15" t="s">
        <v>20</v>
      </c>
      <c r="C30" s="13">
        <v>340.7</v>
      </c>
      <c r="D30" s="13">
        <v>0</v>
      </c>
      <c r="E30" s="13">
        <v>340.7</v>
      </c>
      <c r="F30" s="13">
        <v>0</v>
      </c>
      <c r="G30" s="13">
        <v>340.7</v>
      </c>
      <c r="H30" s="13"/>
      <c r="I30" s="13">
        <v>340.7</v>
      </c>
      <c r="J30" s="61">
        <v>0</v>
      </c>
      <c r="K30" s="13">
        <v>340.7</v>
      </c>
      <c r="L30" s="46"/>
      <c r="M30" s="46"/>
    </row>
    <row r="31" spans="1:13" ht="31.5" hidden="1">
      <c r="A31" s="36" t="s">
        <v>10</v>
      </c>
      <c r="B31" s="15" t="s">
        <v>11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64">
        <v>0</v>
      </c>
      <c r="K31" s="16">
        <v>0</v>
      </c>
      <c r="L31" s="48"/>
      <c r="M31" s="48"/>
    </row>
    <row r="32" spans="1:13" ht="82.5" customHeight="1">
      <c r="A32" s="36" t="s">
        <v>89</v>
      </c>
      <c r="B32" s="15" t="s">
        <v>119</v>
      </c>
      <c r="C32" s="13">
        <v>146.7</v>
      </c>
      <c r="D32" s="13">
        <v>0</v>
      </c>
      <c r="E32" s="13">
        <v>146.7</v>
      </c>
      <c r="F32" s="13">
        <v>0</v>
      </c>
      <c r="G32" s="13">
        <v>146.7</v>
      </c>
      <c r="H32" s="13"/>
      <c r="I32" s="13">
        <v>146.7</v>
      </c>
      <c r="J32" s="61">
        <v>0</v>
      </c>
      <c r="K32" s="13">
        <v>146.7</v>
      </c>
      <c r="L32" s="46"/>
      <c r="M32" s="46"/>
    </row>
    <row r="33" spans="1:13" ht="18.75">
      <c r="A33" s="34" t="s">
        <v>67</v>
      </c>
      <c r="B33" s="20" t="s">
        <v>46</v>
      </c>
      <c r="C33" s="10">
        <f aca="true" t="shared" si="10" ref="C33:K33">C34</f>
        <v>591.3</v>
      </c>
      <c r="D33" s="10">
        <f t="shared" si="10"/>
        <v>0</v>
      </c>
      <c r="E33" s="10">
        <f t="shared" si="10"/>
        <v>591.3</v>
      </c>
      <c r="F33" s="10">
        <f t="shared" si="10"/>
        <v>0</v>
      </c>
      <c r="G33" s="10">
        <f t="shared" si="10"/>
        <v>591.3</v>
      </c>
      <c r="H33" s="10">
        <f t="shared" si="10"/>
        <v>0</v>
      </c>
      <c r="I33" s="10">
        <f t="shared" si="10"/>
        <v>591.3</v>
      </c>
      <c r="J33" s="59">
        <f t="shared" si="10"/>
        <v>0</v>
      </c>
      <c r="K33" s="10">
        <f t="shared" si="10"/>
        <v>591.3</v>
      </c>
      <c r="L33" s="44"/>
      <c r="M33" s="44"/>
    </row>
    <row r="34" spans="1:13" ht="18.75">
      <c r="A34" s="35" t="s">
        <v>35</v>
      </c>
      <c r="B34" s="12" t="s">
        <v>8</v>
      </c>
      <c r="C34" s="13">
        <v>591.3</v>
      </c>
      <c r="D34" s="13">
        <v>0</v>
      </c>
      <c r="E34" s="13">
        <v>591.3</v>
      </c>
      <c r="F34" s="13">
        <v>0</v>
      </c>
      <c r="G34" s="13">
        <v>591.3</v>
      </c>
      <c r="H34" s="13"/>
      <c r="I34" s="13">
        <v>591.3</v>
      </c>
      <c r="J34" s="61">
        <v>0</v>
      </c>
      <c r="K34" s="13">
        <v>591.3</v>
      </c>
      <c r="L34" s="46"/>
      <c r="M34" s="46"/>
    </row>
    <row r="35" spans="1:13" ht="18.75">
      <c r="A35" s="34" t="s">
        <v>9</v>
      </c>
      <c r="B35" s="20" t="s">
        <v>47</v>
      </c>
      <c r="C35" s="10">
        <f aca="true" t="shared" si="11" ref="C35:I35">C36+C37</f>
        <v>200</v>
      </c>
      <c r="D35" s="10">
        <f t="shared" si="11"/>
        <v>2100</v>
      </c>
      <c r="E35" s="10">
        <f t="shared" si="11"/>
        <v>2300</v>
      </c>
      <c r="F35" s="10">
        <f t="shared" si="11"/>
        <v>0</v>
      </c>
      <c r="G35" s="10">
        <f t="shared" si="11"/>
        <v>2300</v>
      </c>
      <c r="H35" s="10">
        <f t="shared" si="11"/>
        <v>0</v>
      </c>
      <c r="I35" s="10">
        <f t="shared" si="11"/>
        <v>2300</v>
      </c>
      <c r="J35" s="59">
        <f>J36+J37</f>
        <v>1500</v>
      </c>
      <c r="K35" s="10">
        <f>K36+K37</f>
        <v>3800</v>
      </c>
      <c r="L35" s="44"/>
      <c r="M35" s="44"/>
    </row>
    <row r="36" spans="1:13" ht="31.5">
      <c r="A36" s="36" t="s">
        <v>87</v>
      </c>
      <c r="B36" s="15" t="s">
        <v>129</v>
      </c>
      <c r="C36" s="13">
        <v>200</v>
      </c>
      <c r="D36" s="13">
        <v>0</v>
      </c>
      <c r="E36" s="13">
        <v>200</v>
      </c>
      <c r="F36" s="13">
        <v>0</v>
      </c>
      <c r="G36" s="13">
        <v>200</v>
      </c>
      <c r="H36" s="13"/>
      <c r="I36" s="13">
        <v>200</v>
      </c>
      <c r="J36" s="61">
        <v>0</v>
      </c>
      <c r="K36" s="13">
        <v>200</v>
      </c>
      <c r="L36" s="46"/>
      <c r="M36" s="46"/>
    </row>
    <row r="37" spans="1:13" ht="47.25">
      <c r="A37" s="36" t="s">
        <v>127</v>
      </c>
      <c r="B37" s="15" t="s">
        <v>128</v>
      </c>
      <c r="C37" s="13">
        <v>0</v>
      </c>
      <c r="D37" s="13">
        <v>2100</v>
      </c>
      <c r="E37" s="13">
        <f>D37+C37</f>
        <v>2100</v>
      </c>
      <c r="F37" s="13">
        <v>0</v>
      </c>
      <c r="G37" s="13">
        <f>F37+E37</f>
        <v>2100</v>
      </c>
      <c r="H37" s="13"/>
      <c r="I37" s="13">
        <f>H37+G37</f>
        <v>2100</v>
      </c>
      <c r="J37" s="61">
        <v>1500</v>
      </c>
      <c r="K37" s="13">
        <f>J37+I37</f>
        <v>3600</v>
      </c>
      <c r="L37" s="46"/>
      <c r="M37" s="46"/>
    </row>
    <row r="38" spans="1:13" ht="18.75">
      <c r="A38" s="34" t="s">
        <v>68</v>
      </c>
      <c r="B38" s="24" t="s">
        <v>48</v>
      </c>
      <c r="C38" s="10">
        <v>630</v>
      </c>
      <c r="D38" s="10">
        <v>0</v>
      </c>
      <c r="E38" s="10">
        <v>630</v>
      </c>
      <c r="F38" s="10">
        <v>0</v>
      </c>
      <c r="G38" s="10">
        <v>630</v>
      </c>
      <c r="H38" s="10"/>
      <c r="I38" s="10">
        <v>630</v>
      </c>
      <c r="J38" s="59">
        <v>0</v>
      </c>
      <c r="K38" s="10">
        <v>630</v>
      </c>
      <c r="L38" s="44"/>
      <c r="M38" s="44"/>
    </row>
    <row r="39" spans="1:13" ht="18.75">
      <c r="A39" s="34" t="s">
        <v>69</v>
      </c>
      <c r="B39" s="24" t="s">
        <v>51</v>
      </c>
      <c r="C39" s="10">
        <f aca="true" t="shared" si="12" ref="C39:K39">C40</f>
        <v>112</v>
      </c>
      <c r="D39" s="10">
        <f t="shared" si="12"/>
        <v>0</v>
      </c>
      <c r="E39" s="10">
        <f t="shared" si="12"/>
        <v>112</v>
      </c>
      <c r="F39" s="10">
        <f t="shared" si="12"/>
        <v>0</v>
      </c>
      <c r="G39" s="10">
        <f t="shared" si="12"/>
        <v>112</v>
      </c>
      <c r="H39" s="10">
        <f t="shared" si="12"/>
        <v>0</v>
      </c>
      <c r="I39" s="10">
        <f t="shared" si="12"/>
        <v>112</v>
      </c>
      <c r="J39" s="59">
        <f t="shared" si="12"/>
        <v>0</v>
      </c>
      <c r="K39" s="10">
        <f t="shared" si="12"/>
        <v>112</v>
      </c>
      <c r="L39" s="44"/>
      <c r="M39" s="44"/>
    </row>
    <row r="40" spans="1:13" ht="18.75">
      <c r="A40" s="35" t="s">
        <v>52</v>
      </c>
      <c r="B40" s="31" t="s">
        <v>79</v>
      </c>
      <c r="C40" s="13">
        <v>112</v>
      </c>
      <c r="D40" s="13">
        <v>0</v>
      </c>
      <c r="E40" s="13">
        <v>112</v>
      </c>
      <c r="F40" s="13">
        <v>0</v>
      </c>
      <c r="G40" s="13">
        <v>112</v>
      </c>
      <c r="H40" s="13"/>
      <c r="I40" s="13">
        <v>112</v>
      </c>
      <c r="J40" s="61">
        <v>0</v>
      </c>
      <c r="K40" s="13">
        <v>112</v>
      </c>
      <c r="L40" s="46"/>
      <c r="M40" s="46"/>
    </row>
    <row r="41" spans="1:13" s="33" customFormat="1" ht="18.75">
      <c r="A41" s="37" t="s">
        <v>12</v>
      </c>
      <c r="B41" s="32" t="s">
        <v>49</v>
      </c>
      <c r="C41" s="25">
        <f aca="true" t="shared" si="13" ref="C41:I41">C43+C59+C64+C48</f>
        <v>557255.523</v>
      </c>
      <c r="D41" s="25">
        <f t="shared" si="13"/>
        <v>0.03583</v>
      </c>
      <c r="E41" s="25">
        <f t="shared" si="13"/>
        <v>557255.55883</v>
      </c>
      <c r="F41" s="25">
        <f t="shared" si="13"/>
        <v>5305.49935</v>
      </c>
      <c r="G41" s="25">
        <f t="shared" si="13"/>
        <v>562561.0581799999</v>
      </c>
      <c r="H41" s="25">
        <f t="shared" si="13"/>
        <v>-5974.0419999999995</v>
      </c>
      <c r="I41" s="25">
        <f t="shared" si="13"/>
        <v>556587.01618</v>
      </c>
      <c r="J41" s="62">
        <f>J43+J59+J64+J48</f>
        <v>10517.680610000001</v>
      </c>
      <c r="K41" s="25">
        <f>K43+K59+K64+K48</f>
        <v>567104.69679</v>
      </c>
      <c r="L41" s="47"/>
      <c r="M41" s="47"/>
    </row>
    <row r="42" spans="1:13" s="27" customFormat="1" ht="18.75">
      <c r="A42" s="37" t="s">
        <v>72</v>
      </c>
      <c r="B42" s="29" t="s">
        <v>70</v>
      </c>
      <c r="C42" s="25">
        <f aca="true" t="shared" si="14" ref="C42:I42">C43+C59+C64+C48</f>
        <v>557255.523</v>
      </c>
      <c r="D42" s="25">
        <f t="shared" si="14"/>
        <v>0.03583</v>
      </c>
      <c r="E42" s="25">
        <f t="shared" si="14"/>
        <v>557255.55883</v>
      </c>
      <c r="F42" s="25">
        <f t="shared" si="14"/>
        <v>5305.49935</v>
      </c>
      <c r="G42" s="25">
        <f t="shared" si="14"/>
        <v>562561.0581799999</v>
      </c>
      <c r="H42" s="25">
        <f t="shared" si="14"/>
        <v>-5974.0419999999995</v>
      </c>
      <c r="I42" s="25">
        <f t="shared" si="14"/>
        <v>556587.01618</v>
      </c>
      <c r="J42" s="62">
        <f>J43+J59+J64+J48</f>
        <v>10517.680610000001</v>
      </c>
      <c r="K42" s="25">
        <f>K43+K59+K64+K48</f>
        <v>567104.69679</v>
      </c>
      <c r="L42" s="47"/>
      <c r="M42" s="47"/>
    </row>
    <row r="43" spans="1:13" s="27" customFormat="1" ht="18.75">
      <c r="A43" s="37" t="s">
        <v>107</v>
      </c>
      <c r="B43" s="29" t="s">
        <v>73</v>
      </c>
      <c r="C43" s="25">
        <f aca="true" t="shared" si="15" ref="C43:I43">C44+C46+C47</f>
        <v>148120</v>
      </c>
      <c r="D43" s="25">
        <f t="shared" si="15"/>
        <v>0</v>
      </c>
      <c r="E43" s="25">
        <f t="shared" si="15"/>
        <v>148120</v>
      </c>
      <c r="F43" s="25">
        <f t="shared" si="15"/>
        <v>0</v>
      </c>
      <c r="G43" s="25">
        <f t="shared" si="15"/>
        <v>148120</v>
      </c>
      <c r="H43" s="25">
        <f t="shared" si="15"/>
        <v>0</v>
      </c>
      <c r="I43" s="25">
        <f t="shared" si="15"/>
        <v>148120</v>
      </c>
      <c r="J43" s="62">
        <f>J44+J46+J47</f>
        <v>0</v>
      </c>
      <c r="K43" s="25">
        <f>K44+K46+K47</f>
        <v>148120</v>
      </c>
      <c r="L43" s="47"/>
      <c r="M43" s="47"/>
    </row>
    <row r="44" spans="1:13" s="27" customFormat="1" ht="30.75" customHeight="1">
      <c r="A44" s="38" t="s">
        <v>106</v>
      </c>
      <c r="B44" s="26" t="s">
        <v>50</v>
      </c>
      <c r="C44" s="13">
        <v>148120</v>
      </c>
      <c r="D44" s="13">
        <v>0</v>
      </c>
      <c r="E44" s="13">
        <v>148120</v>
      </c>
      <c r="F44" s="13">
        <v>0</v>
      </c>
      <c r="G44" s="13">
        <v>148120</v>
      </c>
      <c r="H44" s="13"/>
      <c r="I44" s="13">
        <v>148120</v>
      </c>
      <c r="J44" s="61">
        <v>0</v>
      </c>
      <c r="K44" s="13">
        <v>148120</v>
      </c>
      <c r="L44" s="46"/>
      <c r="M44" s="46"/>
    </row>
    <row r="45" spans="1:13" s="27" customFormat="1" ht="31.5" customHeight="1" hidden="1">
      <c r="A45" s="38" t="s">
        <v>13</v>
      </c>
      <c r="B45" s="26" t="s">
        <v>14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63">
        <v>0</v>
      </c>
      <c r="K45" s="14">
        <v>0</v>
      </c>
      <c r="L45" s="50"/>
      <c r="M45" s="50"/>
    </row>
    <row r="46" spans="1:13" s="27" customFormat="1" ht="31.5" customHeight="1" hidden="1">
      <c r="A46" s="38" t="s">
        <v>13</v>
      </c>
      <c r="B46" s="26" t="s">
        <v>53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63">
        <v>0</v>
      </c>
      <c r="K46" s="14">
        <v>0</v>
      </c>
      <c r="L46" s="50"/>
      <c r="M46" s="50"/>
    </row>
    <row r="47" spans="1:13" s="27" customFormat="1" ht="30.75" customHeight="1" hidden="1">
      <c r="A47" s="38" t="s">
        <v>83</v>
      </c>
      <c r="B47" s="26" t="s">
        <v>84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61">
        <v>0</v>
      </c>
      <c r="K47" s="13">
        <v>0</v>
      </c>
      <c r="L47" s="46"/>
      <c r="M47" s="46"/>
    </row>
    <row r="48" spans="1:13" s="27" customFormat="1" ht="18.75">
      <c r="A48" s="37" t="s">
        <v>105</v>
      </c>
      <c r="B48" s="28" t="s">
        <v>80</v>
      </c>
      <c r="C48" s="25">
        <f>C49+C50+C52+C53+C54+C55+C56+C58</f>
        <v>123885.59999999999</v>
      </c>
      <c r="D48" s="25">
        <f>D49+D50+D52+D53+D54+D55+D56+D58</f>
        <v>0.03583</v>
      </c>
      <c r="E48" s="25">
        <f>E49+E50+E52+E53+E54+E55+E56+E58</f>
        <v>123885.63582999998</v>
      </c>
      <c r="F48" s="25">
        <f>F49+F50+F52+F53+F54+F55+F56+F58</f>
        <v>-110.80065</v>
      </c>
      <c r="G48" s="25">
        <f>G49+G50+G52+G53+G54+G55+G56+G58+G57</f>
        <v>123774.83518</v>
      </c>
      <c r="H48" s="25">
        <f>H49+H50+H52+H53+H54+H55+H56+H58+H57+H51</f>
        <v>9185.758</v>
      </c>
      <c r="I48" s="25">
        <f>I49+I50+I52+I53+I54+I55+I56+I58+I57+I51</f>
        <v>132960.59318</v>
      </c>
      <c r="J48" s="62">
        <f>J49+J50+J52+J53+J54+J55+J56+J58+J57+J51</f>
        <v>0</v>
      </c>
      <c r="K48" s="25">
        <f>K49+K50+K52+K53+K54+K55+K56+K58+K57+K51</f>
        <v>132960.59318</v>
      </c>
      <c r="L48" s="47"/>
      <c r="M48" s="47"/>
    </row>
    <row r="49" spans="1:13" s="40" customFormat="1" ht="31.5">
      <c r="A49" s="38" t="s">
        <v>104</v>
      </c>
      <c r="B49" s="26" t="s">
        <v>81</v>
      </c>
      <c r="C49" s="14">
        <v>1663.2</v>
      </c>
      <c r="D49" s="14">
        <v>0.01975</v>
      </c>
      <c r="E49" s="14">
        <f>D49+C49</f>
        <v>1663.21975</v>
      </c>
      <c r="F49" s="14">
        <v>0.01975</v>
      </c>
      <c r="G49" s="14">
        <f>F49+E49</f>
        <v>1663.2395</v>
      </c>
      <c r="H49" s="14"/>
      <c r="I49" s="14">
        <f>H49+G49</f>
        <v>1663.2395</v>
      </c>
      <c r="J49" s="63">
        <v>0</v>
      </c>
      <c r="K49" s="14">
        <f>J49+I49</f>
        <v>1663.2395</v>
      </c>
      <c r="L49" s="46"/>
      <c r="M49" s="46"/>
    </row>
    <row r="50" spans="1:13" s="40" customFormat="1" ht="52.5" customHeight="1">
      <c r="A50" s="38" t="s">
        <v>112</v>
      </c>
      <c r="B50" s="26" t="s">
        <v>130</v>
      </c>
      <c r="C50" s="14">
        <v>1297</v>
      </c>
      <c r="D50" s="14">
        <v>0</v>
      </c>
      <c r="E50" s="14">
        <v>1297</v>
      </c>
      <c r="F50" s="14">
        <v>0</v>
      </c>
      <c r="G50" s="14">
        <v>1297</v>
      </c>
      <c r="H50" s="14">
        <v>510</v>
      </c>
      <c r="I50" s="14">
        <f>H50+G50</f>
        <v>1807</v>
      </c>
      <c r="J50" s="63">
        <v>0</v>
      </c>
      <c r="K50" s="14">
        <f>J50+I50</f>
        <v>1807</v>
      </c>
      <c r="L50" s="46"/>
      <c r="M50" s="46"/>
    </row>
    <row r="51" spans="1:13" s="40" customFormat="1" ht="52.5" customHeight="1">
      <c r="A51" s="38" t="s">
        <v>131</v>
      </c>
      <c r="B51" s="26" t="s">
        <v>132</v>
      </c>
      <c r="C51" s="14">
        <v>1297</v>
      </c>
      <c r="D51" s="14">
        <v>0</v>
      </c>
      <c r="E51" s="14">
        <v>1297</v>
      </c>
      <c r="F51" s="14">
        <v>0</v>
      </c>
      <c r="G51" s="14">
        <v>0</v>
      </c>
      <c r="H51" s="14">
        <v>7210.758</v>
      </c>
      <c r="I51" s="14">
        <f>H51+G51</f>
        <v>7210.758</v>
      </c>
      <c r="J51" s="63">
        <v>0</v>
      </c>
      <c r="K51" s="14">
        <f>J51+I51</f>
        <v>7210.758</v>
      </c>
      <c r="L51" s="46"/>
      <c r="M51" s="46"/>
    </row>
    <row r="52" spans="1:13" s="40" customFormat="1" ht="34.5" customHeight="1">
      <c r="A52" s="38" t="s">
        <v>103</v>
      </c>
      <c r="B52" s="26" t="s">
        <v>114</v>
      </c>
      <c r="C52" s="14">
        <v>52788.4</v>
      </c>
      <c r="D52" s="14">
        <v>0</v>
      </c>
      <c r="E52" s="14">
        <v>52788.4</v>
      </c>
      <c r="F52" s="14">
        <v>0</v>
      </c>
      <c r="G52" s="14">
        <v>52788.4</v>
      </c>
      <c r="H52" s="14"/>
      <c r="I52" s="14">
        <v>52788.4</v>
      </c>
      <c r="J52" s="63">
        <v>0</v>
      </c>
      <c r="K52" s="14">
        <v>52788.4</v>
      </c>
      <c r="L52" s="46"/>
      <c r="M52" s="46"/>
    </row>
    <row r="53" spans="1:13" s="40" customFormat="1" ht="24.75" customHeight="1">
      <c r="A53" s="38" t="s">
        <v>115</v>
      </c>
      <c r="B53" s="26" t="s">
        <v>116</v>
      </c>
      <c r="C53" s="14">
        <v>2768.2</v>
      </c>
      <c r="D53" s="14">
        <v>0</v>
      </c>
      <c r="E53" s="14">
        <f>D53+C53</f>
        <v>2768.2</v>
      </c>
      <c r="F53" s="14">
        <v>-96.84278</v>
      </c>
      <c r="G53" s="14">
        <f>F53+E53</f>
        <v>2671.35722</v>
      </c>
      <c r="H53" s="14"/>
      <c r="I53" s="14">
        <f>H53+G53</f>
        <v>2671.35722</v>
      </c>
      <c r="J53" s="63">
        <v>0</v>
      </c>
      <c r="K53" s="14">
        <f>J53+I53</f>
        <v>2671.35722</v>
      </c>
      <c r="L53" s="46"/>
      <c r="M53" s="46"/>
    </row>
    <row r="54" spans="1:13" s="40" customFormat="1" ht="18.75">
      <c r="A54" s="38" t="s">
        <v>102</v>
      </c>
      <c r="B54" s="26" t="s">
        <v>109</v>
      </c>
      <c r="C54" s="14">
        <f>17976.4+50+200+383</f>
        <v>18609.4</v>
      </c>
      <c r="D54" s="14">
        <v>0</v>
      </c>
      <c r="E54" s="14">
        <f>17976.4+50+200+383</f>
        <v>18609.4</v>
      </c>
      <c r="F54" s="14">
        <v>0</v>
      </c>
      <c r="G54" s="14">
        <f>17976.4+50+200+383</f>
        <v>18609.4</v>
      </c>
      <c r="H54" s="14"/>
      <c r="I54" s="14">
        <f>17976.4+50+200+383</f>
        <v>18609.4</v>
      </c>
      <c r="J54" s="63">
        <v>0</v>
      </c>
      <c r="K54" s="14">
        <f>17976.4+50+200+383</f>
        <v>18609.4</v>
      </c>
      <c r="L54" s="46"/>
      <c r="M54" s="46"/>
    </row>
    <row r="55" spans="1:13" s="40" customFormat="1" ht="31.5">
      <c r="A55" s="38" t="s">
        <v>117</v>
      </c>
      <c r="B55" s="26" t="s">
        <v>118</v>
      </c>
      <c r="C55" s="14">
        <v>4582.7</v>
      </c>
      <c r="D55" s="14">
        <v>0</v>
      </c>
      <c r="E55" s="14">
        <v>4582.7</v>
      </c>
      <c r="F55" s="14">
        <v>0</v>
      </c>
      <c r="G55" s="14">
        <v>4582.7</v>
      </c>
      <c r="H55" s="14"/>
      <c r="I55" s="14">
        <v>4582.7</v>
      </c>
      <c r="J55" s="63">
        <v>0</v>
      </c>
      <c r="K55" s="14">
        <v>4582.7</v>
      </c>
      <c r="L55" s="46"/>
      <c r="M55" s="46"/>
    </row>
    <row r="56" spans="1:13" s="40" customFormat="1" ht="18.75">
      <c r="A56" s="38" t="s">
        <v>110</v>
      </c>
      <c r="B56" s="26" t="s">
        <v>111</v>
      </c>
      <c r="C56" s="14">
        <f>4039.1+616.7+19013.9</f>
        <v>23669.7</v>
      </c>
      <c r="D56" s="14">
        <v>0.01608</v>
      </c>
      <c r="E56" s="14">
        <f>D56+C56</f>
        <v>23669.716080000002</v>
      </c>
      <c r="F56" s="14">
        <f>-0.06162-13.916</f>
        <v>-13.97762</v>
      </c>
      <c r="G56" s="14">
        <f>F56+E56</f>
        <v>23655.73846</v>
      </c>
      <c r="H56" s="14">
        <v>-4039.11608</v>
      </c>
      <c r="I56" s="14">
        <f>H56+G56</f>
        <v>19616.62238</v>
      </c>
      <c r="J56" s="63">
        <v>0</v>
      </c>
      <c r="K56" s="14">
        <f>J56+I56</f>
        <v>19616.62238</v>
      </c>
      <c r="L56" s="46"/>
      <c r="M56" s="46"/>
    </row>
    <row r="57" spans="1:13" s="40" customFormat="1" ht="31.5">
      <c r="A57" s="38" t="s">
        <v>125</v>
      </c>
      <c r="B57" s="26" t="s">
        <v>126</v>
      </c>
      <c r="C57" s="14">
        <f>4039.1+616.7+19013.9</f>
        <v>23669.7</v>
      </c>
      <c r="D57" s="14">
        <v>0.01608</v>
      </c>
      <c r="E57" s="14">
        <f>D57+C57</f>
        <v>23669.716080000002</v>
      </c>
      <c r="F57" s="14">
        <f>-0.06162-13.916</f>
        <v>-13.97762</v>
      </c>
      <c r="G57" s="14">
        <v>0</v>
      </c>
      <c r="H57" s="14">
        <v>4039.11608</v>
      </c>
      <c r="I57" s="14">
        <f>H57+G57</f>
        <v>4039.11608</v>
      </c>
      <c r="J57" s="63">
        <v>0</v>
      </c>
      <c r="K57" s="14">
        <f>J57+I57</f>
        <v>4039.11608</v>
      </c>
      <c r="L57" s="46"/>
      <c r="M57" s="46"/>
    </row>
    <row r="58" spans="1:13" s="40" customFormat="1" ht="18.75">
      <c r="A58" s="38" t="s">
        <v>101</v>
      </c>
      <c r="B58" s="30" t="s">
        <v>90</v>
      </c>
      <c r="C58" s="13">
        <f>1467+17040</f>
        <v>18507</v>
      </c>
      <c r="D58" s="13">
        <v>0</v>
      </c>
      <c r="E58" s="13">
        <f>1467+17040</f>
        <v>18507</v>
      </c>
      <c r="F58" s="13">
        <v>0</v>
      </c>
      <c r="G58" s="13">
        <f>1467+17040</f>
        <v>18507</v>
      </c>
      <c r="H58" s="13">
        <v>1465</v>
      </c>
      <c r="I58" s="13">
        <f>H58+G58</f>
        <v>19972</v>
      </c>
      <c r="J58" s="61">
        <v>0</v>
      </c>
      <c r="K58" s="13">
        <f>J58+I58</f>
        <v>19972</v>
      </c>
      <c r="L58" s="46"/>
      <c r="M58" s="46"/>
    </row>
    <row r="59" spans="1:13" s="27" customFormat="1" ht="18.75">
      <c r="A59" s="37" t="s">
        <v>100</v>
      </c>
      <c r="B59" s="28" t="s">
        <v>15</v>
      </c>
      <c r="C59" s="25">
        <f aca="true" t="shared" si="16" ref="C59:I59">C60+C61+C62+C63</f>
        <v>275907.7</v>
      </c>
      <c r="D59" s="25">
        <f t="shared" si="16"/>
        <v>0</v>
      </c>
      <c r="E59" s="25">
        <f t="shared" si="16"/>
        <v>275907.7</v>
      </c>
      <c r="F59" s="25">
        <f t="shared" si="16"/>
        <v>0</v>
      </c>
      <c r="G59" s="25">
        <f t="shared" si="16"/>
        <v>275907.7</v>
      </c>
      <c r="H59" s="25">
        <f t="shared" si="16"/>
        <v>-10700</v>
      </c>
      <c r="I59" s="25">
        <f t="shared" si="16"/>
        <v>265207.7</v>
      </c>
      <c r="J59" s="62">
        <f>J60+J61+J62+J63</f>
        <v>-801.8593900000001</v>
      </c>
      <c r="K59" s="25">
        <f>K60+K61+K62+K63</f>
        <v>264405.84061</v>
      </c>
      <c r="L59" s="47"/>
      <c r="M59" s="47"/>
    </row>
    <row r="60" spans="1:13" s="27" customFormat="1" ht="31.5">
      <c r="A60" s="38" t="s">
        <v>99</v>
      </c>
      <c r="B60" s="26" t="s">
        <v>71</v>
      </c>
      <c r="C60" s="13">
        <f>0.5+20+197.5+545.6+566.6+536.6+8996.2+34+411.5+68525+171332+4735.8</f>
        <v>255901.3</v>
      </c>
      <c r="D60" s="13">
        <v>0</v>
      </c>
      <c r="E60" s="13">
        <f>0.5+20+197.5+545.6+566.6+536.6+8996.2+34+411.5+68525+171332+4735.8</f>
        <v>255901.3</v>
      </c>
      <c r="F60" s="13">
        <v>0</v>
      </c>
      <c r="G60" s="13">
        <f>0.5+20+197.5+545.6+566.6+536.6+8996.2+34+411.5+68525+171332+4735.8</f>
        <v>255901.3</v>
      </c>
      <c r="H60" s="13">
        <f>-2700+-8000</f>
        <v>-10700</v>
      </c>
      <c r="I60" s="13">
        <f>0.5+20+197.5+545.6+566.6+536.6+8996.2+34+411.5+68525+171332+4735.8+H60</f>
        <v>245201.3</v>
      </c>
      <c r="J60" s="61">
        <v>-260.94369</v>
      </c>
      <c r="K60" s="13">
        <f>I60+J60</f>
        <v>244940.35631</v>
      </c>
      <c r="L60" s="46"/>
      <c r="M60" s="46"/>
    </row>
    <row r="61" spans="1:13" s="27" customFormat="1" ht="31.5">
      <c r="A61" s="38" t="s">
        <v>98</v>
      </c>
      <c r="B61" s="26" t="s">
        <v>76</v>
      </c>
      <c r="C61" s="13">
        <f>3440.3+9906.2</f>
        <v>13346.5</v>
      </c>
      <c r="D61" s="13">
        <v>0</v>
      </c>
      <c r="E61" s="13">
        <f>3440.3+9906.2</f>
        <v>13346.5</v>
      </c>
      <c r="F61" s="13">
        <v>0</v>
      </c>
      <c r="G61" s="13">
        <f>3440.3+9906.2</f>
        <v>13346.5</v>
      </c>
      <c r="H61" s="13"/>
      <c r="I61" s="13">
        <f>3440.3+9906.2</f>
        <v>13346.5</v>
      </c>
      <c r="J61" s="61">
        <v>0</v>
      </c>
      <c r="K61" s="13">
        <f>3440.3+9906.2</f>
        <v>13346.5</v>
      </c>
      <c r="L61" s="46"/>
      <c r="M61" s="46"/>
    </row>
    <row r="62" spans="1:13" s="27" customFormat="1" ht="47.25">
      <c r="A62" s="38" t="s">
        <v>97</v>
      </c>
      <c r="B62" s="26" t="s">
        <v>75</v>
      </c>
      <c r="C62" s="13">
        <v>517.2</v>
      </c>
      <c r="D62" s="13">
        <v>0</v>
      </c>
      <c r="E62" s="13">
        <v>517.2</v>
      </c>
      <c r="F62" s="13">
        <v>0</v>
      </c>
      <c r="G62" s="13">
        <v>517.2</v>
      </c>
      <c r="H62" s="13"/>
      <c r="I62" s="13">
        <v>517.2</v>
      </c>
      <c r="J62" s="61">
        <v>0</v>
      </c>
      <c r="K62" s="13">
        <v>517.2</v>
      </c>
      <c r="L62" s="46"/>
      <c r="M62" s="46"/>
    </row>
    <row r="63" spans="1:13" s="27" customFormat="1" ht="47.25">
      <c r="A63" s="38" t="s">
        <v>96</v>
      </c>
      <c r="B63" s="26" t="s">
        <v>74</v>
      </c>
      <c r="C63" s="13">
        <v>6142.7</v>
      </c>
      <c r="D63" s="13">
        <v>0</v>
      </c>
      <c r="E63" s="13">
        <v>6142.7</v>
      </c>
      <c r="F63" s="13">
        <v>0</v>
      </c>
      <c r="G63" s="13">
        <v>6142.7</v>
      </c>
      <c r="H63" s="13"/>
      <c r="I63" s="13">
        <v>6142.7</v>
      </c>
      <c r="J63" s="61">
        <v>-540.9157</v>
      </c>
      <c r="K63" s="13">
        <f>J63+I63</f>
        <v>5601.784299999999</v>
      </c>
      <c r="L63" s="46"/>
      <c r="M63" s="46"/>
    </row>
    <row r="64" spans="1:13" s="27" customFormat="1" ht="18.75">
      <c r="A64" s="37" t="s">
        <v>95</v>
      </c>
      <c r="B64" s="28" t="s">
        <v>18</v>
      </c>
      <c r="C64" s="25">
        <f>C65+C68</f>
        <v>9342.223</v>
      </c>
      <c r="D64" s="25">
        <f>D65+D68</f>
        <v>0</v>
      </c>
      <c r="E64" s="25">
        <f>E65+E68</f>
        <v>9342.223</v>
      </c>
      <c r="F64" s="25">
        <f>F65+F68+F66</f>
        <v>5416.3</v>
      </c>
      <c r="G64" s="25">
        <f>G65+G68+G66</f>
        <v>14758.523000000001</v>
      </c>
      <c r="H64" s="25">
        <f>H65+H68+H66</f>
        <v>-4459.8</v>
      </c>
      <c r="I64" s="25">
        <f>I65+I68+I66</f>
        <v>10298.723000000002</v>
      </c>
      <c r="J64" s="62">
        <f>J65+J68+J66+J67</f>
        <v>11319.54</v>
      </c>
      <c r="K64" s="25">
        <f>K65+K68+K66+K67</f>
        <v>21618.263000000003</v>
      </c>
      <c r="L64" s="47"/>
      <c r="M64" s="47"/>
    </row>
    <row r="65" spans="1:13" s="27" customFormat="1" ht="47.25">
      <c r="A65" s="38" t="s">
        <v>94</v>
      </c>
      <c r="B65" s="30" t="s">
        <v>82</v>
      </c>
      <c r="C65" s="13">
        <v>8340.323</v>
      </c>
      <c r="D65" s="13">
        <v>0</v>
      </c>
      <c r="E65" s="13">
        <v>8340.323</v>
      </c>
      <c r="F65" s="13">
        <v>0</v>
      </c>
      <c r="G65" s="13">
        <v>8340.323</v>
      </c>
      <c r="H65" s="13">
        <v>-3457.9</v>
      </c>
      <c r="I65" s="13">
        <f>G65+H65</f>
        <v>4882.423000000001</v>
      </c>
      <c r="J65" s="61">
        <v>0</v>
      </c>
      <c r="K65" s="13">
        <f>I65+J65</f>
        <v>4882.423000000001</v>
      </c>
      <c r="L65" s="46"/>
      <c r="M65" s="46"/>
    </row>
    <row r="66" spans="1:13" s="27" customFormat="1" ht="47.25">
      <c r="A66" s="38" t="s">
        <v>122</v>
      </c>
      <c r="B66" s="30" t="s">
        <v>123</v>
      </c>
      <c r="C66" s="14">
        <v>1001.9</v>
      </c>
      <c r="D66" s="14">
        <v>0</v>
      </c>
      <c r="E66" s="14">
        <v>0</v>
      </c>
      <c r="F66" s="14">
        <v>5416.3</v>
      </c>
      <c r="G66" s="14">
        <f>E66+F66</f>
        <v>5416.3</v>
      </c>
      <c r="H66" s="14"/>
      <c r="I66" s="14">
        <f>G66+H66</f>
        <v>5416.3</v>
      </c>
      <c r="J66" s="63">
        <v>208.34</v>
      </c>
      <c r="K66" s="14">
        <f>I66+J66</f>
        <v>5624.64</v>
      </c>
      <c r="L66" s="46"/>
      <c r="M66" s="46"/>
    </row>
    <row r="67" spans="1:13" s="27" customFormat="1" ht="31.5">
      <c r="A67" s="38" t="s">
        <v>134</v>
      </c>
      <c r="B67" s="30" t="s">
        <v>133</v>
      </c>
      <c r="C67" s="14">
        <v>1001.9</v>
      </c>
      <c r="D67" s="14">
        <v>0</v>
      </c>
      <c r="E67" s="14">
        <v>1001.9</v>
      </c>
      <c r="F67" s="14">
        <v>0</v>
      </c>
      <c r="G67" s="14">
        <v>1001.9</v>
      </c>
      <c r="H67" s="14">
        <v>-1001.9</v>
      </c>
      <c r="I67" s="14">
        <f>H67+G67</f>
        <v>0</v>
      </c>
      <c r="J67" s="63">
        <v>11111.2</v>
      </c>
      <c r="K67" s="14">
        <f>J67+I67</f>
        <v>11111.2</v>
      </c>
      <c r="L67" s="46"/>
      <c r="M67" s="46"/>
    </row>
    <row r="68" spans="1:13" s="27" customFormat="1" ht="18.75">
      <c r="A68" s="38" t="s">
        <v>93</v>
      </c>
      <c r="B68" s="30" t="s">
        <v>91</v>
      </c>
      <c r="C68" s="14">
        <v>1001.9</v>
      </c>
      <c r="D68" s="14">
        <v>0</v>
      </c>
      <c r="E68" s="14">
        <v>1001.9</v>
      </c>
      <c r="F68" s="14">
        <v>0</v>
      </c>
      <c r="G68" s="14">
        <v>1001.9</v>
      </c>
      <c r="H68" s="14">
        <v>-1001.9</v>
      </c>
      <c r="I68" s="14">
        <f>H68+G68</f>
        <v>0</v>
      </c>
      <c r="J68" s="63">
        <v>0</v>
      </c>
      <c r="K68" s="14">
        <f>J68+I68</f>
        <v>0</v>
      </c>
      <c r="L68" s="46"/>
      <c r="M68" s="46"/>
    </row>
    <row r="69" spans="1:13" ht="15.75">
      <c r="A69" s="9"/>
      <c r="B69" s="9" t="s">
        <v>16</v>
      </c>
      <c r="C69" s="10">
        <f aca="true" t="shared" si="17" ref="C69:I69">C6+C41</f>
        <v>721927.7930000001</v>
      </c>
      <c r="D69" s="10">
        <f t="shared" si="17"/>
        <v>8116.835829999999</v>
      </c>
      <c r="E69" s="10">
        <f t="shared" si="17"/>
        <v>730044.6288300001</v>
      </c>
      <c r="F69" s="10">
        <f t="shared" si="17"/>
        <v>5305.49935</v>
      </c>
      <c r="G69" s="10">
        <f t="shared" si="17"/>
        <v>735350.12818</v>
      </c>
      <c r="H69" s="10">
        <f t="shared" si="17"/>
        <v>19525.958</v>
      </c>
      <c r="I69" s="10">
        <f t="shared" si="17"/>
        <v>754876.0861800001</v>
      </c>
      <c r="J69" s="59">
        <f>J6+J41</f>
        <v>28117.680610000003</v>
      </c>
      <c r="K69" s="10">
        <f>K6+K41</f>
        <v>782993.76679</v>
      </c>
      <c r="L69" s="44"/>
      <c r="M69" s="44"/>
    </row>
    <row r="70" spans="1:13" ht="15.75">
      <c r="A70" s="6"/>
      <c r="B70" s="6"/>
      <c r="C70" s="7"/>
      <c r="D70" s="7"/>
      <c r="E70" s="7"/>
      <c r="F70" s="7"/>
      <c r="G70" s="7"/>
      <c r="H70" s="7"/>
      <c r="I70" s="7"/>
      <c r="J70" s="7"/>
      <c r="K70" s="7"/>
      <c r="L70" s="7"/>
      <c r="M70" s="7" t="s">
        <v>92</v>
      </c>
    </row>
    <row r="71" spans="1:13" ht="15.75">
      <c r="A71" s="3"/>
      <c r="B71" s="2"/>
      <c r="C71" s="56"/>
      <c r="D71" s="56"/>
      <c r="E71" s="56"/>
      <c r="F71" s="56"/>
      <c r="G71" s="56"/>
      <c r="H71" s="56"/>
      <c r="I71" s="56"/>
      <c r="J71" s="56"/>
      <c r="K71" s="56"/>
      <c r="L71" s="2"/>
      <c r="M71" s="2"/>
    </row>
    <row r="72" spans="1:13" ht="80.25" customHeight="1">
      <c r="A72" s="23" t="s">
        <v>88</v>
      </c>
      <c r="B72" s="23"/>
      <c r="C72" s="57"/>
      <c r="D72" s="57"/>
      <c r="E72" s="57"/>
      <c r="F72" s="57"/>
      <c r="G72" s="57"/>
      <c r="H72" s="57"/>
      <c r="I72" s="57"/>
      <c r="J72" s="57"/>
      <c r="K72" s="57" t="s">
        <v>113</v>
      </c>
      <c r="L72" s="41"/>
      <c r="M72" s="41"/>
    </row>
    <row r="73" ht="18.75">
      <c r="A73" s="4"/>
    </row>
    <row r="74" ht="18.75">
      <c r="A74" s="4"/>
    </row>
    <row r="75" ht="18.75">
      <c r="A75" s="4"/>
    </row>
    <row r="76" spans="1:2" ht="15">
      <c r="A76" s="1"/>
      <c r="B76" s="1"/>
    </row>
    <row r="77" spans="1:2" ht="15">
      <c r="A77" s="1"/>
      <c r="B77" s="1"/>
    </row>
  </sheetData>
  <sheetProtection/>
  <mergeCells count="1">
    <mergeCell ref="A3:B3"/>
  </mergeCells>
  <printOptions/>
  <pageMargins left="0.5905511811023623" right="0.3937007874015748" top="0" bottom="0" header="0.1968503937007874" footer="0.1968503937007874"/>
  <pageSetup fitToHeight="2" fitToWidth="1" horizontalDpi="600" verticalDpi="600" orientation="portrait" paperSize="9" scale="51" r:id="rId1"/>
  <headerFooter alignWithMargins="0">
    <oddHeader>&amp;CСтраница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user7</cp:lastModifiedBy>
  <cp:lastPrinted>2020-11-11T11:37:05Z</cp:lastPrinted>
  <dcterms:created xsi:type="dcterms:W3CDTF">2010-08-17T04:45:21Z</dcterms:created>
  <dcterms:modified xsi:type="dcterms:W3CDTF">2020-11-12T12:58:49Z</dcterms:modified>
  <cp:category/>
  <cp:version/>
  <cp:contentType/>
  <cp:contentStatus/>
</cp:coreProperties>
</file>