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3225" windowWidth="14805" windowHeight="4530"/>
  </bookViews>
  <sheets>
    <sheet name="2021" sheetId="2" r:id="rId1"/>
    <sheet name="Лист1" sheetId="3" r:id="rId2"/>
  </sheets>
  <externalReferences>
    <externalReference r:id="rId3"/>
  </externalReferences>
  <definedNames>
    <definedName name="_xlnm._FilterDatabase" localSheetId="0" hidden="1">'2021'!$A$6:$G$419</definedName>
    <definedName name="_xlnm.Print_Area" localSheetId="0">'2021'!$A$1:$G$422</definedName>
  </definedNames>
  <calcPr calcId="145621"/>
</workbook>
</file>

<file path=xl/calcChain.xml><?xml version="1.0" encoding="utf-8"?>
<calcChain xmlns="http://schemas.openxmlformats.org/spreadsheetml/2006/main">
  <c r="G229" i="2" l="1"/>
  <c r="G230" i="2" l="1"/>
  <c r="G398" i="2" l="1"/>
  <c r="G409" i="2" l="1"/>
  <c r="G361" i="2" l="1"/>
  <c r="G13" i="2" l="1"/>
  <c r="G260" i="2"/>
  <c r="G37" i="2" l="1"/>
  <c r="G205" i="2" l="1"/>
  <c r="G204" i="2"/>
  <c r="G128" i="2"/>
  <c r="G417" i="2" l="1"/>
  <c r="G327" i="2"/>
  <c r="G354" i="2" l="1"/>
  <c r="G353" i="2" s="1"/>
  <c r="G231" i="2" l="1"/>
  <c r="G173" i="2"/>
  <c r="G159" i="2"/>
  <c r="G161" i="2"/>
  <c r="G85" i="2"/>
  <c r="G262" i="2" l="1"/>
  <c r="G259" i="2" l="1"/>
  <c r="G219" i="2" l="1"/>
  <c r="G263" i="2" l="1"/>
  <c r="G253" i="2"/>
  <c r="G251" i="2"/>
  <c r="G82" i="2"/>
  <c r="G64" i="2"/>
  <c r="G265" i="2" l="1"/>
  <c r="G356" i="2"/>
  <c r="G44" i="2"/>
  <c r="G42" i="2"/>
  <c r="G395" i="2"/>
  <c r="G176" i="2" l="1"/>
  <c r="G102" i="2"/>
  <c r="G101" i="2" s="1"/>
  <c r="G96" i="2"/>
  <c r="G48" i="2"/>
  <c r="G38" i="2"/>
  <c r="G16" i="2"/>
  <c r="G269" i="2" l="1"/>
  <c r="G261" i="2"/>
  <c r="G256" i="2"/>
  <c r="G255" i="2" s="1"/>
  <c r="G156" i="2"/>
  <c r="G140" i="2"/>
  <c r="G94" i="2"/>
  <c r="G84" i="2"/>
  <c r="G36" i="2"/>
  <c r="G46" i="2"/>
  <c r="E50" i="2"/>
  <c r="F50" i="2"/>
  <c r="G14" i="2"/>
  <c r="G258" i="2" l="1"/>
  <c r="G383" i="2"/>
  <c r="G246" i="2"/>
  <c r="G241" i="2"/>
  <c r="G250" i="2" l="1"/>
  <c r="G244" i="2" s="1"/>
  <c r="G70" i="2"/>
  <c r="G69" i="2" s="1"/>
  <c r="G280" i="2" l="1"/>
  <c r="G279" i="2"/>
  <c r="G278" i="2"/>
  <c r="F277" i="2"/>
  <c r="F276" i="2" s="1"/>
  <c r="F275" i="2" s="1"/>
  <c r="E277" i="2"/>
  <c r="E276" i="2" s="1"/>
  <c r="E275" i="2" s="1"/>
  <c r="G274" i="2"/>
  <c r="G273" i="2" s="1"/>
  <c r="G272" i="2" s="1"/>
  <c r="F273" i="2"/>
  <c r="F272" i="2" s="1"/>
  <c r="E273" i="2"/>
  <c r="E272" i="2" s="1"/>
  <c r="G268" i="2"/>
  <c r="F269" i="2"/>
  <c r="E269" i="2"/>
  <c r="E268" i="2" s="1"/>
  <c r="F244" i="2"/>
  <c r="E244" i="2"/>
  <c r="G240" i="2"/>
  <c r="F241" i="2"/>
  <c r="F240" i="2" s="1"/>
  <c r="E241" i="2"/>
  <c r="E240" i="2" s="1"/>
  <c r="G239" i="2"/>
  <c r="G238" i="2" s="1"/>
  <c r="G237" i="2" s="1"/>
  <c r="F238" i="2"/>
  <c r="F237" i="2" s="1"/>
  <c r="E238" i="2"/>
  <c r="E237" i="2" s="1"/>
  <c r="G236" i="2"/>
  <c r="G235" i="2" s="1"/>
  <c r="G234" i="2" s="1"/>
  <c r="F235" i="2"/>
  <c r="F234" i="2" s="1"/>
  <c r="E235" i="2"/>
  <c r="E234" i="2" s="1"/>
  <c r="F299" i="2"/>
  <c r="E299" i="2"/>
  <c r="F228" i="2"/>
  <c r="E228" i="2"/>
  <c r="G277" i="2" l="1"/>
  <c r="G276" i="2" s="1"/>
  <c r="G275" i="2" s="1"/>
  <c r="G267" i="2" s="1"/>
  <c r="G233" i="2"/>
  <c r="E267" i="2"/>
  <c r="F267" i="2"/>
  <c r="F233" i="2"/>
  <c r="E233" i="2"/>
  <c r="F9" i="2" l="1"/>
  <c r="G9" i="2"/>
  <c r="E9" i="2"/>
  <c r="G415" i="2" l="1"/>
  <c r="E415" i="2"/>
  <c r="G413" i="2"/>
  <c r="G412" i="2" s="1"/>
  <c r="F413" i="2"/>
  <c r="F412" i="2" s="1"/>
  <c r="E413" i="2"/>
  <c r="E412" i="2" s="1"/>
  <c r="G411" i="2"/>
  <c r="G410" i="2" s="1"/>
  <c r="F410" i="2"/>
  <c r="E410" i="2"/>
  <c r="G408" i="2"/>
  <c r="G407" i="2" s="1"/>
  <c r="F408" i="2"/>
  <c r="F407" i="2" s="1"/>
  <c r="E408" i="2"/>
  <c r="E407" i="2" s="1"/>
  <c r="E406" i="2"/>
  <c r="G405" i="2" s="1"/>
  <c r="F405" i="2"/>
  <c r="G403" i="2"/>
  <c r="F403" i="2"/>
  <c r="E403" i="2"/>
  <c r="G402" i="2"/>
  <c r="G401" i="2" s="1"/>
  <c r="F401" i="2"/>
  <c r="E401" i="2"/>
  <c r="G399" i="2"/>
  <c r="G394" i="2" s="1"/>
  <c r="E399" i="2"/>
  <c r="E398" i="2"/>
  <c r="F395" i="2"/>
  <c r="E391" i="2"/>
  <c r="E390" i="2" s="1"/>
  <c r="E389" i="2" s="1"/>
  <c r="G387" i="2"/>
  <c r="E387" i="2"/>
  <c r="G385" i="2"/>
  <c r="E385" i="2"/>
  <c r="G381" i="2"/>
  <c r="G380" i="2"/>
  <c r="F379" i="2"/>
  <c r="E379" i="2"/>
  <c r="G376" i="2"/>
  <c r="F375" i="2"/>
  <c r="E375" i="2"/>
  <c r="G373" i="2"/>
  <c r="F373" i="2"/>
  <c r="E373" i="2"/>
  <c r="G371" i="2"/>
  <c r="G370" i="2"/>
  <c r="G369" i="2"/>
  <c r="F368" i="2"/>
  <c r="E368" i="2"/>
  <c r="G367" i="2"/>
  <c r="G366" i="2" s="1"/>
  <c r="F366" i="2"/>
  <c r="E366" i="2"/>
  <c r="G364" i="2"/>
  <c r="G363" i="2" s="1"/>
  <c r="G362" i="2" s="1"/>
  <c r="E363" i="2"/>
  <c r="E362" i="2" s="1"/>
  <c r="G360" i="2"/>
  <c r="G359" i="2" s="1"/>
  <c r="F360" i="2"/>
  <c r="F359" i="2" s="1"/>
  <c r="E360" i="2"/>
  <c r="E359" i="2" s="1"/>
  <c r="G351" i="2"/>
  <c r="F351" i="2"/>
  <c r="E351" i="2"/>
  <c r="G349" i="2"/>
  <c r="F349" i="2"/>
  <c r="G348" i="2"/>
  <c r="G347" i="2" s="1"/>
  <c r="F347" i="2"/>
  <c r="E347" i="2"/>
  <c r="G346" i="2"/>
  <c r="G345" i="2" s="1"/>
  <c r="F345" i="2"/>
  <c r="E345" i="2"/>
  <c r="G344" i="2"/>
  <c r="G343" i="2" s="1"/>
  <c r="F343" i="2"/>
  <c r="E343" i="2"/>
  <c r="G342" i="2"/>
  <c r="G341" i="2" s="1"/>
  <c r="F341" i="2"/>
  <c r="E341" i="2"/>
  <c r="G340" i="2"/>
  <c r="G339" i="2"/>
  <c r="F338" i="2"/>
  <c r="E338" i="2"/>
  <c r="G337" i="2"/>
  <c r="G336" i="2" s="1"/>
  <c r="F336" i="2"/>
  <c r="E336" i="2"/>
  <c r="G335" i="2"/>
  <c r="G334" i="2" s="1"/>
  <c r="F334" i="2"/>
  <c r="E334" i="2"/>
  <c r="G332" i="2"/>
  <c r="F332" i="2"/>
  <c r="E332" i="2"/>
  <c r="G330" i="2"/>
  <c r="F330" i="2"/>
  <c r="E330" i="2"/>
  <c r="G324" i="2"/>
  <c r="F324" i="2"/>
  <c r="E324" i="2"/>
  <c r="G322" i="2"/>
  <c r="F322" i="2"/>
  <c r="E322" i="2"/>
  <c r="G320" i="2"/>
  <c r="F320" i="2"/>
  <c r="E320" i="2"/>
  <c r="G319" i="2"/>
  <c r="G318" i="2" s="1"/>
  <c r="F318" i="2"/>
  <c r="E318" i="2"/>
  <c r="G315" i="2"/>
  <c r="G314" i="2" s="1"/>
  <c r="G313" i="2" s="1"/>
  <c r="F314" i="2"/>
  <c r="F313" i="2" s="1"/>
  <c r="E314" i="2"/>
  <c r="E313" i="2" s="1"/>
  <c r="G312" i="2"/>
  <c r="G311" i="2" s="1"/>
  <c r="F311" i="2"/>
  <c r="E311" i="2"/>
  <c r="G310" i="2"/>
  <c r="G309" i="2" s="1"/>
  <c r="G308" i="2" s="1"/>
  <c r="G307" i="2" s="1"/>
  <c r="F309" i="2"/>
  <c r="F308" i="2" s="1"/>
  <c r="F307" i="2" s="1"/>
  <c r="E309" i="2"/>
  <c r="E308" i="2" s="1"/>
  <c r="E307" i="2" s="1"/>
  <c r="G305" i="2"/>
  <c r="G304" i="2" s="1"/>
  <c r="G303" i="2" s="1"/>
  <c r="F305" i="2"/>
  <c r="F304" i="2" s="1"/>
  <c r="F303" i="2" s="1"/>
  <c r="E305" i="2"/>
  <c r="E304" i="2" s="1"/>
  <c r="E303" i="2" s="1"/>
  <c r="G301" i="2"/>
  <c r="G300" i="2"/>
  <c r="G298" i="2"/>
  <c r="G297" i="2" s="1"/>
  <c r="F297" i="2"/>
  <c r="E297" i="2"/>
  <c r="G296" i="2"/>
  <c r="G295" i="2" s="1"/>
  <c r="F295" i="2"/>
  <c r="E295" i="2"/>
  <c r="G292" i="2"/>
  <c r="G291" i="2" s="1"/>
  <c r="F292" i="2"/>
  <c r="F291" i="2" s="1"/>
  <c r="E292" i="2"/>
  <c r="E291" i="2" s="1"/>
  <c r="G289" i="2"/>
  <c r="F289" i="2"/>
  <c r="E289" i="2"/>
  <c r="G288" i="2"/>
  <c r="G287" i="2" s="1"/>
  <c r="F287" i="2"/>
  <c r="E287" i="2"/>
  <c r="G286" i="2"/>
  <c r="G285" i="2" s="1"/>
  <c r="F285" i="2"/>
  <c r="E285" i="2"/>
  <c r="G282" i="2"/>
  <c r="G281" i="2" s="1"/>
  <c r="F282" i="2"/>
  <c r="F281" i="2" s="1"/>
  <c r="E282" i="2"/>
  <c r="E281" i="2" s="1"/>
  <c r="F227" i="2"/>
  <c r="E227" i="2"/>
  <c r="G226" i="2"/>
  <c r="G225" i="2"/>
  <c r="F223" i="2"/>
  <c r="F222" i="2" s="1"/>
  <c r="F221" i="2" s="1"/>
  <c r="E223" i="2"/>
  <c r="E222" i="2" s="1"/>
  <c r="E221" i="2" s="1"/>
  <c r="G218" i="2"/>
  <c r="G217" i="2" s="1"/>
  <c r="F217" i="2"/>
  <c r="F214" i="2" s="1"/>
  <c r="F213" i="2" s="1"/>
  <c r="E217" i="2"/>
  <c r="E214" i="2" s="1"/>
  <c r="E213" i="2" s="1"/>
  <c r="G216" i="2"/>
  <c r="G215" i="2" s="1"/>
  <c r="F215" i="2"/>
  <c r="E215" i="2"/>
  <c r="G210" i="2"/>
  <c r="F210" i="2"/>
  <c r="E210" i="2"/>
  <c r="G208" i="2"/>
  <c r="F208" i="2"/>
  <c r="F207" i="2" s="1"/>
  <c r="E208" i="2"/>
  <c r="G206" i="2"/>
  <c r="F203" i="2"/>
  <c r="F202" i="2" s="1"/>
  <c r="E203" i="2"/>
  <c r="E202" i="2" s="1"/>
  <c r="G199" i="2"/>
  <c r="F198" i="2"/>
  <c r="F197" i="2" s="1"/>
  <c r="E198" i="2"/>
  <c r="E197" i="2" s="1"/>
  <c r="G194" i="2"/>
  <c r="F193" i="2"/>
  <c r="F192" i="2" s="1"/>
  <c r="E193" i="2"/>
  <c r="E192" i="2" s="1"/>
  <c r="G189" i="2"/>
  <c r="G188" i="2" s="1"/>
  <c r="F189" i="2"/>
  <c r="F188" i="2" s="1"/>
  <c r="E189" i="2"/>
  <c r="E188" i="2" s="1"/>
  <c r="E187" i="2"/>
  <c r="E186" i="2" s="1"/>
  <c r="F186" i="2"/>
  <c r="G185" i="2"/>
  <c r="G184" i="2" s="1"/>
  <c r="G183" i="2" s="1"/>
  <c r="F184" i="2"/>
  <c r="F183" i="2" s="1"/>
  <c r="E184" i="2"/>
  <c r="E183" i="2" s="1"/>
  <c r="G182" i="2"/>
  <c r="G181" i="2" s="1"/>
  <c r="F181" i="2"/>
  <c r="E181" i="2"/>
  <c r="E180" i="2"/>
  <c r="E179" i="2" s="1"/>
  <c r="F179" i="2"/>
  <c r="E172" i="2"/>
  <c r="G172" i="2" s="1"/>
  <c r="G171" i="2" s="1"/>
  <c r="F171" i="2"/>
  <c r="G170" i="2"/>
  <c r="G169" i="2" s="1"/>
  <c r="G168" i="2" s="1"/>
  <c r="F169" i="2"/>
  <c r="F168" i="2" s="1"/>
  <c r="E169" i="2"/>
  <c r="E168" i="2" s="1"/>
  <c r="G167" i="2"/>
  <c r="G166" i="2" s="1"/>
  <c r="F166" i="2"/>
  <c r="E166" i="2"/>
  <c r="E165" i="2"/>
  <c r="G164" i="2" s="1"/>
  <c r="F164" i="2"/>
  <c r="F159" i="2"/>
  <c r="E159" i="2"/>
  <c r="G154" i="2"/>
  <c r="G153" i="2" s="1"/>
  <c r="F154" i="2"/>
  <c r="F153" i="2" s="1"/>
  <c r="E154" i="2"/>
  <c r="E153" i="2" s="1"/>
  <c r="G152" i="2"/>
  <c r="G151" i="2" s="1"/>
  <c r="G150" i="2" s="1"/>
  <c r="F151" i="2"/>
  <c r="F150" i="2" s="1"/>
  <c r="E151" i="2"/>
  <c r="E150" i="2" s="1"/>
  <c r="G149" i="2"/>
  <c r="G148" i="2" s="1"/>
  <c r="F148" i="2"/>
  <c r="E148" i="2"/>
  <c r="E147" i="2"/>
  <c r="G146" i="2" s="1"/>
  <c r="F146" i="2"/>
  <c r="G144" i="2"/>
  <c r="G143" i="2" s="1"/>
  <c r="F143" i="2"/>
  <c r="E143" i="2"/>
  <c r="G138" i="2"/>
  <c r="G136" i="2" s="1"/>
  <c r="F138" i="2"/>
  <c r="F136" i="2" s="1"/>
  <c r="E138" i="2"/>
  <c r="E136" i="2" s="1"/>
  <c r="G135" i="2"/>
  <c r="G134" i="2" s="1"/>
  <c r="G133" i="2" s="1"/>
  <c r="F134" i="2"/>
  <c r="F133" i="2" s="1"/>
  <c r="E134" i="2"/>
  <c r="E133" i="2" s="1"/>
  <c r="G132" i="2"/>
  <c r="G131" i="2" s="1"/>
  <c r="F131" i="2"/>
  <c r="E131" i="2"/>
  <c r="G130" i="2"/>
  <c r="G129" i="2" s="1"/>
  <c r="F129" i="2"/>
  <c r="E129" i="2"/>
  <c r="E128" i="2"/>
  <c r="G127" i="2" s="1"/>
  <c r="F127" i="2"/>
  <c r="G124" i="2"/>
  <c r="F124" i="2"/>
  <c r="E124" i="2"/>
  <c r="G122" i="2"/>
  <c r="F122" i="2"/>
  <c r="E122" i="2"/>
  <c r="G117" i="2"/>
  <c r="F116" i="2"/>
  <c r="F115" i="2" s="1"/>
  <c r="E116" i="2"/>
  <c r="E115" i="2" s="1"/>
  <c r="G112" i="2"/>
  <c r="F111" i="2"/>
  <c r="F110" i="2" s="1"/>
  <c r="E111" i="2"/>
  <c r="E110" i="2" s="1"/>
  <c r="F106" i="2"/>
  <c r="F105" i="2" s="1"/>
  <c r="E106" i="2"/>
  <c r="E105" i="2" s="1"/>
  <c r="G99" i="2"/>
  <c r="G98" i="2" s="1"/>
  <c r="F99" i="2"/>
  <c r="F98" i="2" s="1"/>
  <c r="E99" i="2"/>
  <c r="E98" i="2" s="1"/>
  <c r="F94" i="2"/>
  <c r="E94" i="2"/>
  <c r="G93" i="2"/>
  <c r="G92" i="2" s="1"/>
  <c r="F92" i="2"/>
  <c r="E92" i="2"/>
  <c r="G91" i="2"/>
  <c r="G90" i="2" s="1"/>
  <c r="F90" i="2"/>
  <c r="E90" i="2"/>
  <c r="G88" i="2"/>
  <c r="G87" i="2" s="1"/>
  <c r="G81" i="2" s="1"/>
  <c r="F87" i="2"/>
  <c r="E87" i="2"/>
  <c r="F84" i="2"/>
  <c r="E84" i="2"/>
  <c r="F82" i="2"/>
  <c r="E82" i="2"/>
  <c r="G79" i="2"/>
  <c r="F79" i="2"/>
  <c r="E79" i="2"/>
  <c r="G76" i="2"/>
  <c r="G75" i="2" s="1"/>
  <c r="F76" i="2"/>
  <c r="F75" i="2" s="1"/>
  <c r="E76" i="2"/>
  <c r="E75" i="2" s="1"/>
  <c r="G73" i="2"/>
  <c r="G72" i="2" s="1"/>
  <c r="F73" i="2"/>
  <c r="F72" i="2" s="1"/>
  <c r="E73" i="2"/>
  <c r="E72" i="2" s="1"/>
  <c r="E62" i="2"/>
  <c r="F62" i="2"/>
  <c r="G62" i="2"/>
  <c r="G67" i="2"/>
  <c r="G66" i="2" s="1"/>
  <c r="F67" i="2"/>
  <c r="F66" i="2" s="1"/>
  <c r="E67" i="2"/>
  <c r="E66" i="2" s="1"/>
  <c r="G60" i="2"/>
  <c r="G59" i="2" s="1"/>
  <c r="F60" i="2"/>
  <c r="F59" i="2" s="1"/>
  <c r="E60" i="2"/>
  <c r="E59" i="2" s="1"/>
  <c r="G57" i="2"/>
  <c r="F57" i="2"/>
  <c r="E57" i="2"/>
  <c r="G56" i="2"/>
  <c r="G55" i="2" s="1"/>
  <c r="F55" i="2"/>
  <c r="E55" i="2"/>
  <c r="E54" i="2"/>
  <c r="G53" i="2" s="1"/>
  <c r="F53" i="2"/>
  <c r="G50" i="2"/>
  <c r="D51" i="2"/>
  <c r="G34" i="2"/>
  <c r="F34" i="2"/>
  <c r="E34" i="2"/>
  <c r="G31" i="2"/>
  <c r="F31" i="2"/>
  <c r="E31" i="2"/>
  <c r="G33" i="2" l="1"/>
  <c r="G89" i="2"/>
  <c r="G382" i="2"/>
  <c r="E178" i="2"/>
  <c r="E175" i="2" s="1"/>
  <c r="E302" i="2"/>
  <c r="F302" i="2"/>
  <c r="G302" i="2"/>
  <c r="G193" i="2"/>
  <c r="G192" i="2" s="1"/>
  <c r="G317" i="2"/>
  <c r="G316" i="2" s="1"/>
  <c r="G299" i="2"/>
  <c r="G294" i="2" s="1"/>
  <c r="F394" i="2"/>
  <c r="E212" i="2"/>
  <c r="F145" i="2"/>
  <c r="F142" i="2" s="1"/>
  <c r="F317" i="2"/>
  <c r="F316" i="2" s="1"/>
  <c r="E317" i="2"/>
  <c r="E316" i="2" s="1"/>
  <c r="E164" i="2"/>
  <c r="E163" i="2" s="1"/>
  <c r="G284" i="2"/>
  <c r="E365" i="2"/>
  <c r="E146" i="2"/>
  <c r="E145" i="2" s="1"/>
  <c r="E142" i="2" s="1"/>
  <c r="G223" i="2"/>
  <c r="G222" i="2" s="1"/>
  <c r="G221" i="2" s="1"/>
  <c r="F365" i="2"/>
  <c r="E294" i="2"/>
  <c r="F294" i="2"/>
  <c r="F33" i="2"/>
  <c r="E284" i="2"/>
  <c r="E405" i="2"/>
  <c r="G228" i="2"/>
  <c r="G227" i="2" s="1"/>
  <c r="G198" i="2"/>
  <c r="G197" i="2" s="1"/>
  <c r="G207" i="2"/>
  <c r="E33" i="2"/>
  <c r="G111" i="2"/>
  <c r="G110" i="2" s="1"/>
  <c r="F178" i="2"/>
  <c r="F175" i="2" s="1"/>
  <c r="F212" i="2"/>
  <c r="F284" i="2"/>
  <c r="F126" i="2"/>
  <c r="F121" i="2" s="1"/>
  <c r="G379" i="2"/>
  <c r="F163" i="2"/>
  <c r="F158" i="2" s="1"/>
  <c r="G106" i="2"/>
  <c r="G105" i="2" s="1"/>
  <c r="E89" i="2"/>
  <c r="F89" i="2"/>
  <c r="E207" i="2"/>
  <c r="F372" i="2"/>
  <c r="G78" i="2"/>
  <c r="G338" i="2"/>
  <c r="G203" i="2"/>
  <c r="G202" i="2" s="1"/>
  <c r="G368" i="2"/>
  <c r="G365" i="2" s="1"/>
  <c r="G375" i="2"/>
  <c r="G163" i="2"/>
  <c r="G158" i="2" s="1"/>
  <c r="G214" i="2"/>
  <c r="G213" i="2" s="1"/>
  <c r="G116" i="2"/>
  <c r="G115" i="2" s="1"/>
  <c r="G390" i="2"/>
  <c r="G389" i="2" s="1"/>
  <c r="E127" i="2"/>
  <c r="E126" i="2" s="1"/>
  <c r="E121" i="2" s="1"/>
  <c r="E171" i="2"/>
  <c r="E382" i="2"/>
  <c r="E191" i="2"/>
  <c r="G145" i="2"/>
  <c r="G142" i="2" s="1"/>
  <c r="G126" i="2"/>
  <c r="G121" i="2" s="1"/>
  <c r="E395" i="2"/>
  <c r="E372" i="2"/>
  <c r="F191" i="2"/>
  <c r="G179" i="2"/>
  <c r="G178" i="2" s="1"/>
  <c r="G186" i="2"/>
  <c r="E104" i="2"/>
  <c r="F104" i="2"/>
  <c r="F81" i="2"/>
  <c r="E81" i="2"/>
  <c r="E53" i="2"/>
  <c r="E52" i="2" s="1"/>
  <c r="F52" i="2"/>
  <c r="G52" i="2"/>
  <c r="G30" i="2" s="1"/>
  <c r="G175" i="2" l="1"/>
  <c r="E394" i="2"/>
  <c r="G212" i="2"/>
  <c r="E326" i="2"/>
  <c r="F326" i="2"/>
  <c r="G372" i="2"/>
  <c r="G326" i="2" s="1"/>
  <c r="F30" i="2"/>
  <c r="G191" i="2"/>
  <c r="E158" i="2"/>
  <c r="E120" i="2" s="1"/>
  <c r="G104" i="2"/>
  <c r="E30" i="2"/>
  <c r="F120" i="2"/>
  <c r="F78" i="2"/>
  <c r="E78" i="2"/>
  <c r="G120" i="2" l="1"/>
  <c r="G28" i="2"/>
  <c r="F28" i="2"/>
  <c r="E28" i="2"/>
  <c r="G27" i="2"/>
  <c r="G26" i="2" s="1"/>
  <c r="F26" i="2"/>
  <c r="E26" i="2"/>
  <c r="E25" i="2" s="1"/>
  <c r="G24" i="2"/>
  <c r="G23" i="2" s="1"/>
  <c r="F23" i="2"/>
  <c r="E23" i="2"/>
  <c r="G21" i="2"/>
  <c r="F21" i="2"/>
  <c r="E21" i="2"/>
  <c r="E20" i="2"/>
  <c r="E19" i="2" s="1"/>
  <c r="F19" i="2"/>
  <c r="G12" i="2"/>
  <c r="G11" i="2" s="1"/>
  <c r="F12" i="2"/>
  <c r="F11" i="2" s="1"/>
  <c r="E12" i="2"/>
  <c r="E11" i="2" s="1"/>
  <c r="G25" i="2" l="1"/>
  <c r="E18" i="2"/>
  <c r="E8" i="2" s="1"/>
  <c r="E7" i="2" s="1"/>
  <c r="E419" i="2" s="1"/>
  <c r="F25" i="2"/>
  <c r="F18" i="2"/>
  <c r="F8" i="2" s="1"/>
  <c r="F7" i="2" s="1"/>
  <c r="F419" i="2" s="1"/>
  <c r="G19" i="2"/>
  <c r="G18" i="2" s="1"/>
  <c r="G8" i="2" l="1"/>
  <c r="G7" i="2" s="1"/>
  <c r="G419" i="2" s="1"/>
</calcChain>
</file>

<file path=xl/sharedStrings.xml><?xml version="1.0" encoding="utf-8"?>
<sst xmlns="http://schemas.openxmlformats.org/spreadsheetml/2006/main" count="940" uniqueCount="448">
  <si>
    <t/>
  </si>
  <si>
    <t>тысяч рублей</t>
  </si>
  <si>
    <t>Наименование</t>
  </si>
  <si>
    <t>Целевая статья расходов</t>
  </si>
  <si>
    <t>Закупка товаров, работ и услуг для государственных (муниципальных) нужд</t>
  </si>
  <si>
    <t>200</t>
  </si>
  <si>
    <t>Предоставление субсидий бюджетным, автономным учреждениям и иным некоммерческим организациям</t>
  </si>
  <si>
    <t>600</t>
  </si>
  <si>
    <t>Социальное обеспечение и иные выплаты населению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</si>
  <si>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</si>
  <si>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</si>
  <si>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Иные бюджетные ассигнования</t>
  </si>
  <si>
    <t>800</t>
  </si>
  <si>
    <t>Межбюджетные трансферты</t>
  </si>
  <si>
    <t>500</t>
  </si>
  <si>
    <t>Обеспечение функций государственных органов</t>
  </si>
  <si>
    <t>Руководство и управление в сфере установленных функций</t>
  </si>
  <si>
    <t>Капитальные вложения в объекты недвижимого имущества государственной (муниципальной) собственности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</si>
  <si>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</si>
  <si>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ВСЕГО РАСХОДОВ</t>
  </si>
  <si>
    <t>Обеспечение деятельности представительного органа муниципального образования "Гиагинский район"</t>
  </si>
  <si>
    <t>Председатель представительного органа муниципального образования</t>
  </si>
  <si>
    <t>Обеспечение функций органами местного самоуправления</t>
  </si>
  <si>
    <t xml:space="preserve">Муниципальная программа МО «Гиагинский район»  «Энергосбережение и повышение энергетической эффективности» </t>
  </si>
  <si>
    <t>Муниципальная программа МО «Гиагинский район» «Развитие культуры и искусства»</t>
  </si>
  <si>
    <t>Подпрограмма "Сохранение и развитие дополнительного образования в сфере культуры"</t>
  </si>
  <si>
    <t>Обеспечение деятельности (оказание услуг) подведомственных муниципальных бюджетных учреждений</t>
  </si>
  <si>
    <t>Подпрограмма «Сохранение и развитие культурно-досуговой деятельности»</t>
  </si>
  <si>
    <t>Подпрограмма «Сохранение и развитие музейного дела»</t>
  </si>
  <si>
    <t>Подпрограмма «Сохранение и развитие библиотечного обслуживания»</t>
  </si>
  <si>
    <t>Подпрограмма «Организационное обеспечение реализации муниципальной программы»</t>
  </si>
  <si>
    <t>Обеспечение функций органов местного самоуправления</t>
  </si>
  <si>
    <t xml:space="preserve">Муниципальная программа МО «Гиагинский район» «Управление муниципальными финансами» </t>
  </si>
  <si>
    <t>Подпрограмма «Обеспечение реализации муниципальной программы МО «Гиагинский район»  «Управление муниципальными  финансами»</t>
  </si>
  <si>
    <t>Реализация иных мероприятий в рамках непрограммных расходов муниципального образования «Гиагинский район»</t>
  </si>
  <si>
    <t>Резервные фонды местных администраций</t>
  </si>
  <si>
    <t>Выплата единовременного поощрения в связи с выходом на муниципальную пенсию за выслугу лет</t>
  </si>
  <si>
    <t xml:space="preserve">Муниципальная программа МО «Гиагинский район» «Развитие образования» </t>
  </si>
  <si>
    <t>Подпрограмма «Развитие дошкольного образования»</t>
  </si>
  <si>
    <t>Подпрограмма "Развитие общего образования"</t>
  </si>
  <si>
    <t>Подпрограмма «Развитие дополнительного образования»</t>
  </si>
  <si>
    <t>Подпрограмма «Организационное и методическое обеспечение реализации муниципальной программы»</t>
  </si>
  <si>
    <t>Осуществление отдельных государственных полномочий Республики Адыгея по опеке и попечительству в отношении несовершеннолетних лиц</t>
  </si>
  <si>
    <t>Предоставление ежемесячного вознаграждения и ежемесячного дополнительного вознаграждения приемным родителям</t>
  </si>
  <si>
    <t>Обеспечение деятельности контрольного (контрольно-счетного) органа</t>
  </si>
  <si>
    <t>Руководитель контрольного (контрольно - счетного) органа и его заместитель</t>
  </si>
  <si>
    <t>Обеспечение функций государственных органов (переданные полномочия сельских поселений на содержание специалиста)</t>
  </si>
  <si>
    <t>Обеспечение деятельности работников подведомственных муниципальных казенных учреждений</t>
  </si>
  <si>
    <t>Функционирование высшего должностного лица муниципального образования</t>
  </si>
  <si>
    <t>Глава муниципального образования</t>
  </si>
  <si>
    <t>Реализация функций органов местного самоуправления</t>
  </si>
  <si>
    <t>Проведение выборов и референдумов</t>
  </si>
  <si>
    <t>Проведение выборов депутатов представительного органа муниципального образования</t>
  </si>
  <si>
    <t>Муниципальная программа МО "Гиагинский район"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</si>
  <si>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Проведение ежегодных мероприятий, связанных с подведением итогов работы предприятий АПК, КФХ</t>
  </si>
  <si>
    <t>Муниципальная программа МО "Гиагинский район" "Развитие молодежной политики"</t>
  </si>
  <si>
    <t>Подпрограмма "Поддержка молодежной политики"</t>
  </si>
  <si>
    <t xml:space="preserve">Доплаты к пенсиям муниципальных служащих </t>
  </si>
  <si>
    <t>Осуществление отдельных государственных полномочий Республики Адыгея по опеке и попечительству в отношении отдельных категорий совершеннолетних лиц</t>
  </si>
  <si>
    <t>Муниципальная программа МО "Гиагинский район" "Развитие физической культуры и спорта"</t>
  </si>
  <si>
    <t>Поддержка издательств и периодических средств массовой информации</t>
  </si>
  <si>
    <t>Осуществление государственных полномочий Республики Адыгея в сфере административных правонарушений</t>
  </si>
  <si>
    <t>Подпрограмма "Профилактика правонарушений, борьба с преступностью и обеспечение безопасности граждан в МО "Гиагинский район"</t>
  </si>
  <si>
    <t>Ведомственные целевые программы МО "Гиагинский район", не включенные в состав муниципальных программ</t>
  </si>
  <si>
    <t xml:space="preserve">Межбюджетные  трансферты </t>
  </si>
  <si>
    <t>Мероприятия в области строительства, архитектуры и градостроительства</t>
  </si>
  <si>
    <t>Муниципальная программа МО "Гиагинский район" "Обеспечение безопасности дорожного движения"</t>
  </si>
  <si>
    <t>Агитационно-профилактическая работа, профилактика детского дорожно-транспортного травматизма</t>
  </si>
  <si>
    <t>Осуществление государственных полномочий Республики Адыгея по образованию и организации деятельности комиссий по делам несовершеннолетних и защите их прав</t>
  </si>
  <si>
    <t>Компенсационные выплаты на оплату жилья и коммунальных услуг</t>
  </si>
  <si>
    <t>Развитие  дошкольного образования</t>
  </si>
  <si>
    <t>Питание учащихся</t>
  </si>
  <si>
    <t>Развитие учреждений дополнительного образования</t>
  </si>
  <si>
    <t xml:space="preserve">Муниципальная программа  МО "Гиагинский район" "Развитие информатизации" </t>
  </si>
  <si>
    <t xml:space="preserve">Муниципальная программа МО "Гиагинский район"  "Доступная среда" </t>
  </si>
  <si>
    <t>71 2 00 00100</t>
  </si>
  <si>
    <t>71 0 00 00000</t>
  </si>
  <si>
    <t>71 2 00 00000</t>
  </si>
  <si>
    <t>71 2 00 00400</t>
  </si>
  <si>
    <t>63 0 00 00000</t>
  </si>
  <si>
    <t>63 5 00 00000</t>
  </si>
  <si>
    <t>63 5 03 00600</t>
  </si>
  <si>
    <t>63 1 00 00000</t>
  </si>
  <si>
    <t>63 1 03 00600</t>
  </si>
  <si>
    <t>63 1 04 00000</t>
  </si>
  <si>
    <t>6П 0 00 00000</t>
  </si>
  <si>
    <t>6П 0 01 00000</t>
  </si>
  <si>
    <t>66 0 00 00000</t>
  </si>
  <si>
    <t>66 0 01 00000</t>
  </si>
  <si>
    <t>Реализация мероприятий по энергосбережению и повышению энергетической эффективности</t>
  </si>
  <si>
    <t>63 2 00 00000</t>
  </si>
  <si>
    <t>63 2 03 00600</t>
  </si>
  <si>
    <t>63 3 00 00000</t>
  </si>
  <si>
    <t>63 3 02 00000</t>
  </si>
  <si>
    <t>63 3 03 00600</t>
  </si>
  <si>
    <t>63 6 00 00000</t>
  </si>
  <si>
    <t>63 6 01 00400</t>
  </si>
  <si>
    <t>63 6 02 00500</t>
  </si>
  <si>
    <t>6Ц 0 00 00000</t>
  </si>
  <si>
    <t>63 6 03 00500</t>
  </si>
  <si>
    <t>72 0 00 00000</t>
  </si>
  <si>
    <t>72 0 01 00000</t>
  </si>
  <si>
    <t>72 0 02 00000</t>
  </si>
  <si>
    <t>65 0 00 00000</t>
  </si>
  <si>
    <t>65 4 00 00000</t>
  </si>
  <si>
    <t>65 4 01 00000</t>
  </si>
  <si>
    <t>62 0 00 00000</t>
  </si>
  <si>
    <t>62 1 00 00000</t>
  </si>
  <si>
    <t>62 1 02 00000</t>
  </si>
  <si>
    <t>Обеспечение безопасности воспитанников и работников дошкольных образовательных организаций</t>
  </si>
  <si>
    <t>62 1 03 00000</t>
  </si>
  <si>
    <t>Закупка товаров, работ и услуг для обеспечения государственных (муниципальных) нужд</t>
  </si>
  <si>
    <t>62 1 03 00010</t>
  </si>
  <si>
    <t>62 1 04 00600</t>
  </si>
  <si>
    <t>62 1 04 60060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</si>
  <si>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</si>
  <si>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безопасности обучающихся и работников в общеобразовательных организациях</t>
  </si>
  <si>
    <t>62 2 00 00000</t>
  </si>
  <si>
    <t>62 2 02 00000</t>
  </si>
  <si>
    <t>62 2 04 00000</t>
  </si>
  <si>
    <t>Развитие общеобразовательных организаций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</si>
  <si>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</si>
  <si>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6Л 0 00 00000</t>
  </si>
  <si>
    <t>6Л 0 01 00000</t>
  </si>
  <si>
    <t>Обеспечение доступности объектов социальной направленности  для инвалидов и других маломобильных групп населения</t>
  </si>
  <si>
    <t>62 3 00 00000</t>
  </si>
  <si>
    <t>62 3 02 00000</t>
  </si>
  <si>
    <t>Обеспечение безопасности обучающихся и работников организаций дополнительного образования</t>
  </si>
  <si>
    <t>62 4 00 00000</t>
  </si>
  <si>
    <t>62 4 01 00400</t>
  </si>
  <si>
    <t>62 4 02 00500</t>
  </si>
  <si>
    <t>62 4 03 00500</t>
  </si>
  <si>
    <t>71 1 00 00000</t>
  </si>
  <si>
    <t>71 4 00 00000</t>
  </si>
  <si>
    <t>71 4 00 00100</t>
  </si>
  <si>
    <t>71 4 00 00400</t>
  </si>
  <si>
    <t>71 4 00 00410</t>
  </si>
  <si>
    <t>71 1 00 00100</t>
  </si>
  <si>
    <t>71 6 00 00400</t>
  </si>
  <si>
    <t>71 6 00 00000</t>
  </si>
  <si>
    <t>71 5 00 00000</t>
  </si>
  <si>
    <t>71 5 00 00800</t>
  </si>
  <si>
    <t>71 5 00 00900</t>
  </si>
  <si>
    <t>6Б 0 00 00000</t>
  </si>
  <si>
    <t>6Б 2 00 00000</t>
  </si>
  <si>
    <t>Реализация мероприятий по профилактике правонарушений, борьбе с преступностью и обеспечению безопасности граждан</t>
  </si>
  <si>
    <t>6Б 2 01 00000</t>
  </si>
  <si>
    <t>6Я 0 00 00000</t>
  </si>
  <si>
    <t>6Я 0 01 00000</t>
  </si>
  <si>
    <t>6Я 0 01 00100</t>
  </si>
  <si>
    <t>6Я 0 01 00200</t>
  </si>
  <si>
    <t xml:space="preserve">Эффективное управление, распоряжение имуществом, находящегося в муниципальной собственности МО "Гиагинский район" </t>
  </si>
  <si>
    <t>6И 0 00 00000</t>
  </si>
  <si>
    <t>6Д 0 00 00000</t>
  </si>
  <si>
    <t>6Я 0 01 00300</t>
  </si>
  <si>
    <t>72 0 07 00000</t>
  </si>
  <si>
    <t>6Б 1 00 00000</t>
  </si>
  <si>
    <t>Реализация мероприятий по поддержке молодежной политики</t>
  </si>
  <si>
    <t>6Б 1 01 00000</t>
  </si>
  <si>
    <t>72 0 03 00000</t>
  </si>
  <si>
    <t>6Ф 0 00 00000</t>
  </si>
  <si>
    <t>6Г 0 00 00000</t>
  </si>
  <si>
    <t>6Г 0 01 00000</t>
  </si>
  <si>
    <t>Проведение спортивных мероприятий и сборов</t>
  </si>
  <si>
    <t>72 0 06 00000</t>
  </si>
  <si>
    <t>65 5 01 00400</t>
  </si>
  <si>
    <t>71 0 00 61010</t>
  </si>
  <si>
    <t>71 0 00 61030</t>
  </si>
  <si>
    <t>62 1 05 60080</t>
  </si>
  <si>
    <t>Компенсация родительской платы за присмотр и уход за детьми посещающими образовательные организации, реализующие  общеобразовательную программу дошкольного образования</t>
  </si>
  <si>
    <t>Социальная поддержка и социальное обслуживание детей-сирот, детей, оставшихся без попечения родителей (возмещение транспортных расходов)</t>
  </si>
  <si>
    <t>Социальная поддержка и социальное обслуживание детей-сирот, детей, оставшихся без попечения родителей (ежемесячные выплаты денежных средств на содержание детей, оставшихся без попечения родителей)</t>
  </si>
  <si>
    <t>71 0 00 61020</t>
  </si>
  <si>
    <t>71 0 00 61040</t>
  </si>
  <si>
    <t>Проведение и участие в спортивных соревнованиях, турнирах различных уровней</t>
  </si>
  <si>
    <t>62 1 04 00000</t>
  </si>
  <si>
    <t>6Ф 1 01 00000</t>
  </si>
  <si>
    <t>Организация работы по предоставлению молодым семьям социальных выплат на приобретение жилого помещения или строительство индивидуального жилого дома</t>
  </si>
  <si>
    <t>Подпрограмма "Обеспечение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родителей"</t>
  </si>
  <si>
    <t>6Ф 3 00 00000</t>
  </si>
  <si>
    <t>Обеспечение предоставления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</si>
  <si>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6Ф 3 01 00000</t>
  </si>
  <si>
    <t>Реализация мероприятий на осуществление государственных полномочий Республики Адыгея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</si>
  <si>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6Ф 3 01 R0820</t>
  </si>
  <si>
    <t>63 5 04 69010</t>
  </si>
  <si>
    <t>71 0 00 60120</t>
  </si>
  <si>
    <t>71 0 00 60130</t>
  </si>
  <si>
    <t>71 0 00 60140</t>
  </si>
  <si>
    <t>71 0 00 60150</t>
  </si>
  <si>
    <t>62 1 05 69010</t>
  </si>
  <si>
    <t>65 5 00 00000</t>
  </si>
  <si>
    <t>63 1 05 69010</t>
  </si>
  <si>
    <t>63 2 04 69010</t>
  </si>
  <si>
    <t>63 3 04 69010</t>
  </si>
  <si>
    <t>Выравнивание бюджетной обеспеченности сельских поселений</t>
  </si>
  <si>
    <t>Подпрограмма "Совершенствование системы межбюджетных отношений и содействие повышению уровня бюджетной обеспеченности сельских поселений"</t>
  </si>
  <si>
    <t>Дотации на выравнивание бюджетной обеспеченности сельских поселений за счет средств бюджета МО "Гиагинский район"</t>
  </si>
  <si>
    <t>65 4 01 00020</t>
  </si>
  <si>
    <t>Обеспечение деятельности подведомственного бюджетного учреждения</t>
  </si>
  <si>
    <t>63 5 03 00000</t>
  </si>
  <si>
    <t>63 1 03 00000</t>
  </si>
  <si>
    <t>63 2 03 00000</t>
  </si>
  <si>
    <t>63 3 03 00000</t>
  </si>
  <si>
    <t>Обеспечение деятельности управления культуры администрации МО "Гиагинский район"</t>
  </si>
  <si>
    <t>63 6 01 00000</t>
  </si>
  <si>
    <t>Обеспечение деятельности муниципального казенного учреждения "Централизованная бухгалтерия при управлении культуры администрации МО "Гиагинский район"</t>
  </si>
  <si>
    <t>63 6 02 00000</t>
  </si>
  <si>
    <t xml:space="preserve">Обеспечение  деятельности подведомственных муниципальных казенных учреждений </t>
  </si>
  <si>
    <t>Обеспечение деятельности муниципального казенного учреждения "Центр технического обеспечения учреждений культуры МО "Гиагинский район""</t>
  </si>
  <si>
    <t>62 2 03 00000</t>
  </si>
  <si>
    <t>62 2 03 00010</t>
  </si>
  <si>
    <t>62 2 03 00020</t>
  </si>
  <si>
    <t>62 2 03 00060</t>
  </si>
  <si>
    <t>62 2 03 00040</t>
  </si>
  <si>
    <t>62 2 03 00050</t>
  </si>
  <si>
    <t>62 2 04 00600</t>
  </si>
  <si>
    <t>62 2 04 60090</t>
  </si>
  <si>
    <t>62 2 05 69010</t>
  </si>
  <si>
    <t>62 3 03 00600</t>
  </si>
  <si>
    <t>Обеспечение деятельности управления образования администрации МО "Гиагинский район"</t>
  </si>
  <si>
    <t>Обеспечение деятельности управления финансов администрации МО "Гиагинский район"</t>
  </si>
  <si>
    <t>65 5 01 00000</t>
  </si>
  <si>
    <t>62 4 01 00000</t>
  </si>
  <si>
    <t>Обеспечение деятельности муниципального казенного учреждения "Централизованная бухгалтерия при управлении образования администрации МО "Гиагинский район"</t>
  </si>
  <si>
    <t>62 4 02 00000</t>
  </si>
  <si>
    <t>Обеспечение деятельности муниципального казенного учреждения образования "Районный методический кабинет" муниципального образования "Гиагинский район"</t>
  </si>
  <si>
    <t>Обеспечение  деятельности подведомственных муниципальных казенных учреждений</t>
  </si>
  <si>
    <t>62 4 03 00000</t>
  </si>
  <si>
    <t>62 3 04 00000</t>
  </si>
  <si>
    <t>62 3 04 00010</t>
  </si>
  <si>
    <t>62 3 04 00030</t>
  </si>
  <si>
    <t>62 3 05 69010</t>
  </si>
  <si>
    <t>63 6 03 00000</t>
  </si>
  <si>
    <t>72 0 04 00000</t>
  </si>
  <si>
    <t>72 0 05 00000</t>
  </si>
  <si>
    <t>72 0 06 00010</t>
  </si>
  <si>
    <t xml:space="preserve">Осуществление подготовки и проведение мероприятий, связанных с призывом на военную службу </t>
  </si>
  <si>
    <t>Субсидии на оказание услуг по транспортному обслуживанию населения</t>
  </si>
  <si>
    <t>Возмещение части затрат по транспортному обслуживанию населения в границах поселения</t>
  </si>
  <si>
    <t>63 1 02 00000</t>
  </si>
  <si>
    <t>Создание благоприятных условий для воспитанников дошкольных образовательных организаций в соответствии с требованиями санитарных норм и правил</t>
  </si>
  <si>
    <t>62 3 03 00000</t>
  </si>
  <si>
    <t>Муниципальная программа муниципального образования "Гиагинский район" "Обеспечение доступным и комфортным жильем и коммунальными услугами"</t>
  </si>
  <si>
    <t>6У 0 00 00000</t>
  </si>
  <si>
    <t>Муниципальная программа МО "Гиагинский район" Улучшение демографической ситуации на территории муниципального образования ""Гиагинский район"</t>
  </si>
  <si>
    <t>6У 0 01 00000</t>
  </si>
  <si>
    <t>Мероприятия по укреплению института семьи и повышению статуса семьи в обществе</t>
  </si>
  <si>
    <t>6У 0 02 00000</t>
  </si>
  <si>
    <t>Пропаганда здорового и активного образа жизни</t>
  </si>
  <si>
    <t>6У 0 03 00000</t>
  </si>
  <si>
    <t>Повышение материнства, отцовства и детства</t>
  </si>
  <si>
    <t>6С 0 00 00000</t>
  </si>
  <si>
    <t>Создание благоприятных условий для воспитанников организаций дополнительного образования в соответствии с требованиями санитарных норм и правил</t>
  </si>
  <si>
    <t>62 3 04 00040</t>
  </si>
  <si>
    <t>Дотации на выравнивание бюджетной обеспеченности сельских поселений за счет средств бюджета республики Адыгея</t>
  </si>
  <si>
    <t>65 4 01 00010</t>
  </si>
  <si>
    <t xml:space="preserve">Создание в общеобразовательных организациях, расположенных в сельской местности, условий для занятий физической культуры и спорта </t>
  </si>
  <si>
    <t>63 5 05 00000</t>
  </si>
  <si>
    <t>6Ц 0 01 00000</t>
  </si>
  <si>
    <t>6Ф 4 00 00000</t>
  </si>
  <si>
    <t>71 0 00 61060</t>
  </si>
  <si>
    <t>6Ф 1 01 L4970</t>
  </si>
  <si>
    <t xml:space="preserve">Укрепление и развитие материально-технической базы, включая капитальный ремонт и реконструкцию зданий и помещений, обеспечение их современным оборудованием </t>
  </si>
  <si>
    <t>62 2 03 00070</t>
  </si>
  <si>
    <t>Комплектование библиотечных фондов</t>
  </si>
  <si>
    <t>Создание благоприятных условий для обучающихся образовательных организаций в соответствии с требованиями санитарных норм и правил</t>
  </si>
  <si>
    <t>Проведение торжественных мероприятий, посвященных чествованию победителей, призеров районных олимпиад, медалистов и выпускников образовательных учреждений</t>
  </si>
  <si>
    <t>Выплата стипендий учащимся - победителям республиканских, всероссийских и международных олимпиад, конкурсов, соревнований</t>
  </si>
  <si>
    <t>Организация временного трудоустройства несовершеннолетних обучающихся общеобразовательных организаций в возрасте от 14 до 18 лет в свободное от учебы время</t>
  </si>
  <si>
    <t>Участие в мероприятиях, конкурсах, слетах, олимпиадах, фестивалях, спортивных соревнованиях</t>
  </si>
  <si>
    <t>Организация работы летних оздоровительных лагерей с дневным пребыванием детей на базе общеобразовательных организаций</t>
  </si>
  <si>
    <t>Компенсация за работу по подготовке и проведению единого государственного экзамена педагогическими работниками муниципальных образовательных организаций, участвующих в проведении единого государственного экзамена</t>
  </si>
  <si>
    <t>Совершенствование системы учета и содержание объектов собственности МО "Гиагинский район", совершенствование механизма управления и распоряжения объектов недвижимости, обеспечение полноты и достоверности учета муниципального имущества</t>
  </si>
  <si>
    <t>Разграничение государственной собственности на землю</t>
  </si>
  <si>
    <t>Реализация мероприятий на предоставление молодым семьям социальных выплат на приобретение жилого помещения или строительства индивидуального жилого дома</t>
  </si>
  <si>
    <t>Субсидии на возмещение части затрат по капитальному ремонту многоквартирных домов некоммерческим организациям</t>
  </si>
  <si>
    <t>6Я 0 01 00400</t>
  </si>
  <si>
    <t>Обеспечение сохранности имущества, приведение его в нормативное состояние и соответствие установленным санитарным и техническим правилам и нормам, иным требованиям законодательства</t>
  </si>
  <si>
    <t>Частичная компенсация дополнительных расходов на повышение оплаты труда работников бюджетной сферы</t>
  </si>
  <si>
    <t>63 5 03 S0550</t>
  </si>
  <si>
    <t>63 1 03 S0550</t>
  </si>
  <si>
    <t>63 2 03 S0550</t>
  </si>
  <si>
    <t>63 3 03 S0550</t>
  </si>
  <si>
    <t>62 3 03 S0550</t>
  </si>
  <si>
    <t>62 1 04 S0550</t>
  </si>
  <si>
    <t>62 2 04 S0550</t>
  </si>
  <si>
    <t>71 0 F2 55550</t>
  </si>
  <si>
    <t>6П 0 04 00000</t>
  </si>
  <si>
    <t>Проведение благотворительных марафонов</t>
  </si>
  <si>
    <t>Укрепление и развитие материально-технической базы, включая капитальный ремонт и реконструкцию зданий и помещений, обеспечение их современным оборудованием</t>
  </si>
  <si>
    <t>6И 1 01 00000</t>
  </si>
  <si>
    <t>6И 1 00 00000</t>
  </si>
  <si>
    <t>Подпрограмма "Профилактика терроризма и экстремизма, а также минимизации и (или) ликвидации последствий проявления терроризма и экстремизма"</t>
  </si>
  <si>
    <t>62 3 03 0П600</t>
  </si>
  <si>
    <t>Обеспечение функционирования модели персонифицированного финансирования  дополнительного образования детей</t>
  </si>
  <si>
    <t>Бюджет РА</t>
  </si>
  <si>
    <t>Поддержка отрасли культуры (муниципальная поддержка лучших сельских учреждений культуры)</t>
  </si>
  <si>
    <t>Подпрограмма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</si>
  <si>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6И 2 01 00000</t>
  </si>
  <si>
    <t>6И 2 00 00000</t>
  </si>
  <si>
    <t>6И 3 01 00000</t>
  </si>
  <si>
    <t>6И 3 01 00500</t>
  </si>
  <si>
    <t>6И 3 00 00000</t>
  </si>
  <si>
    <t>Подпрограмма "Обеспечение деятельности МКУ ЕДДС МО "Гиагинский район"</t>
  </si>
  <si>
    <t>62 2 E2 50970</t>
  </si>
  <si>
    <t xml:space="preserve">Развитие казачьей культуры </t>
  </si>
  <si>
    <t>Муниципальная программа МО "Гиагинский район" "Социальная помощь ветеранам Великой Отечественной войны 1941-1945 годов"</t>
  </si>
  <si>
    <t>6Д 2 00 00000</t>
  </si>
  <si>
    <t>Реализация мероприятий по формированию современной городской среды</t>
  </si>
  <si>
    <t>6Д 1 01 00000</t>
  </si>
  <si>
    <t>6Д 2 03 L5761</t>
  </si>
  <si>
    <t>6Д 1 00 00000</t>
  </si>
  <si>
    <t>Подпрограмма  "Развитие сельского хозяйства"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</si>
  <si>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</si>
  <si>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Реализация  мероприятий по профилактике терроризма и экстремизма</t>
  </si>
  <si>
    <t>Реализация  мероприятий по защите населения и территории от чрезвычайных ситуаций природного и техногенного характера</t>
  </si>
  <si>
    <t>Предоставление единовременной выплаты на ремонт жилого помещения, принадлежащего на праве собственности детям-сиротам и детям, оставшимся без попечения родителей, лицам из числа детей-сирот и детей, оставшихся без попечения родителей</t>
  </si>
  <si>
    <t>Формирование современной информатизационной и телекоммуникационной инфраструктуры и обеспечение ее надежного функционирования</t>
  </si>
  <si>
    <t>Осуществление государственных полномочий Республики Адыгея по формированию, организации деятельности административных комиссий и составлению протоколов об административных правонарушениях</t>
  </si>
  <si>
    <t>Обеспечение деятельности Единой дежурно-диспетчерской службы</t>
  </si>
  <si>
    <t>72 0 08 00310</t>
  </si>
  <si>
    <t>Содержание объектов специального назначения за счет средств бюджета МО Гиагинский район"</t>
  </si>
  <si>
    <t>62 2 09 60220</t>
  </si>
  <si>
    <t>6С 0 01 00000</t>
  </si>
  <si>
    <t>Проведение ремонта в жилых домах ветеранов ВОВ</t>
  </si>
  <si>
    <t>63 1 06 00000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</si>
  <si>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</t>
  </si>
  <si>
    <t>62 2 11 L3040</t>
  </si>
  <si>
    <t>Муниципальная программа МО "Гиагинский район"  "Развитие сельского хозяйства и комплексное развитие сельских территорий"</t>
  </si>
  <si>
    <t>Бюджет МО</t>
  </si>
  <si>
    <t>63 2 01 00000</t>
  </si>
  <si>
    <t>64 0 00 00000</t>
  </si>
  <si>
    <t>Муниципальная программа МО "Гиагинский район"  "Развитие малого и среднего предпринимательства муниципального образования "Гиагинский район"</t>
  </si>
  <si>
    <t>64 0 01 00000</t>
  </si>
  <si>
    <t>64 0 02 00000</t>
  </si>
  <si>
    <t>Субсидии местным бюджетам на развитие транспортной инфраструктуры в сельской местности</t>
  </si>
  <si>
    <t>Мероприятия по информационной поддержке, оказание консультационных и других услуг СОНКО</t>
  </si>
  <si>
    <t>63 1 01 00000</t>
  </si>
  <si>
    <t>71 0 00 61070</t>
  </si>
  <si>
    <t>Организация мероприятий при осуществлении деятельности по обращению с животными без владельцев</t>
  </si>
  <si>
    <t>63 5 А1 55193</t>
  </si>
  <si>
    <t>63 2 05 L5195</t>
  </si>
  <si>
    <t>71 0 00 L3720</t>
  </si>
  <si>
    <t>Выполнение других обязательств муниципального образования "Гиагинский район"</t>
  </si>
  <si>
    <t>72 0 12 00000</t>
  </si>
  <si>
    <t>Обеспечение безопасности в учреждениях культуры</t>
  </si>
  <si>
    <t>Государственная поддержка отрасли культуры (софинансирование расходных обязательств, возникающих при реализации мероприятий по модернизации региональных и муниципальных детских школ искусств по видам искусств путем их реконструкции, капитального ремонта)</t>
  </si>
  <si>
    <t>Укрепление и развитие материально-технической базы , включая капитальный ремонт и реконструкцию зданий и помещений, обеспечение их современным оборудованием</t>
  </si>
  <si>
    <t>№ п/п</t>
  </si>
  <si>
    <t>Вид расхо-дов</t>
  </si>
  <si>
    <t>ВСЕГО               на 2021 год</t>
  </si>
  <si>
    <t>Реализация мероприятий по поддержке предпринимательской активности населения</t>
  </si>
  <si>
    <t>Реализация мероприятий по формированию положительного образа предпринимателя, популяризации предпринимательства</t>
  </si>
  <si>
    <t>Мероприятия, реализуемые за счет межбюджетных трансфертов, предоставляемых из республиканского бюджета Республики Адыгея бюджету муниципального образования "Гиагинский район"</t>
  </si>
  <si>
    <t>63 5 04 00000</t>
  </si>
  <si>
    <t>63 1 05 00000</t>
  </si>
  <si>
    <t>63 1 06 L5195</t>
  </si>
  <si>
    <t>63 2 04 00000</t>
  </si>
  <si>
    <t xml:space="preserve">Поддержка отрасли культуры </t>
  </si>
  <si>
    <t>63 2 05 00000</t>
  </si>
  <si>
    <t>Мероприятия в рамках регионального проекта "Обеспечение качественно нового уровня развития инфраструктуры культуры" ("Культурная среда")</t>
  </si>
  <si>
    <t>63 5 А1 00000</t>
  </si>
  <si>
    <t>63 3 04 00000</t>
  </si>
  <si>
    <t>63 3 05 00000</t>
  </si>
  <si>
    <t>62 1 05 00000</t>
  </si>
  <si>
    <t>62 2 05 00000</t>
  </si>
  <si>
    <t>62 2 E2 00000</t>
  </si>
  <si>
    <t>Мероприятия в рамках регионального проекта "Успех каждого ребенка"</t>
  </si>
  <si>
    <t>62 2 05 60220</t>
  </si>
  <si>
    <t>Компенсация за работу по подготовке и проведению единого государственного экзамена</t>
  </si>
  <si>
    <t>62 2 09 00000</t>
  </si>
  <si>
    <t>Организация бесплатного горячего питания обучающихся, получающих начальное общее образование в образовательных организациях</t>
  </si>
  <si>
    <t>62 2 11 00000</t>
  </si>
  <si>
    <t>72 0 08 00000</t>
  </si>
  <si>
    <t>62 3 05 00000</t>
  </si>
  <si>
    <t xml:space="preserve">Содержание объектов специального назначения </t>
  </si>
  <si>
    <t>Мероприятия в рамках регионального проекта "Формирование комфортной городской среды"</t>
  </si>
  <si>
    <t>Улучшение жилищных условий граждан, проживающих на сельских территориях</t>
  </si>
  <si>
    <t>6Д 2 03 00000</t>
  </si>
  <si>
    <t>Обеспечение отдыха и оздоровления детей в оздоровительных лагерях с дневным пребыванием детей на базе общеобразовательных организаций</t>
  </si>
  <si>
    <t>62 2 03 60110</t>
  </si>
  <si>
    <t>6П 0 05 00000</t>
  </si>
  <si>
    <t>Подпрограмма "Обеспечением жильем молодых семей"</t>
  </si>
  <si>
    <t>6Ф 1 00 00000</t>
  </si>
  <si>
    <t xml:space="preserve">Распределение бюджетных ассигнований бюджета МО "Гиагинский район" на 2021 год по целевым статьям (муниципальным программам и непрограммным направлениям деятельности), группам видов расходов классификации расходов бюджетов Российской Федерации
</t>
  </si>
  <si>
    <t>Ежемесячное денежное вознаграждение за классное руководство педагогическим работникам  общеобразовательных организаций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</si>
  <si>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</si>
  <si>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62 2 10 00000</t>
  </si>
  <si>
    <t>62 2 10 53030</t>
  </si>
  <si>
    <t>71 0 00 54690</t>
  </si>
  <si>
    <t>Осуществление государственных полномочий Российской Федерации поподготовке и проведению Всероссийской перепеси населения, переданных для их осуществления исполнительным органам государственной власти Республики Адыгея</t>
  </si>
  <si>
    <t>71 5 00 00700</t>
  </si>
  <si>
    <t>Проведение выборов главы муниципального образования</t>
  </si>
  <si>
    <t>Приложение № 11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Совета народных депутатов                                                                                                                                                                                                                                           муниципального образования "Гиагинский район"                                                                                                                                                                                                                     от "25" декабря 2020 года № 399</t>
  </si>
  <si>
    <t>Подпрограмма "Комплексное развитие сельских территорий"</t>
  </si>
  <si>
    <t>Благоустройство дошкольных учреждений</t>
  </si>
  <si>
    <t>62 1 03 00030</t>
  </si>
  <si>
    <t xml:space="preserve">Благоустройство общеобразовательных организаций </t>
  </si>
  <si>
    <t>62 2 03 00080</t>
  </si>
  <si>
    <t>Государственная поддержка отрасли культуры (государственная поддержка лучших работников сельских учреждений культуры)</t>
  </si>
  <si>
    <t>63 1 A2 55195</t>
  </si>
  <si>
    <t>63 2 A2 55195</t>
  </si>
  <si>
    <t>Обеспечение комплексного развития сельских территорий (современный облик сельских территорий)</t>
  </si>
  <si>
    <t>6Д 2 04 L576F</t>
  </si>
  <si>
    <t>Благоустройство территории учреждений культуры</t>
  </si>
  <si>
    <t>Ведомственная целевая программа "Управление муниципальным имуществом и земельными ресурсами МО "Гиагинский район"</t>
  </si>
  <si>
    <t>С.Н.Горяева</t>
  </si>
  <si>
    <t>Поощерение педагогических работников. развивающих творческие способности детей и организаций. внедряющих инновационные технологии</t>
  </si>
  <si>
    <t>62 1 03 00040</t>
  </si>
  <si>
    <t>Поощерение педагогов. развивающих творческие способности обучающихся и общеобразовательных организаций. внедряющих инновационные технологии</t>
  </si>
  <si>
    <t>62 2 03 00090</t>
  </si>
  <si>
    <t>62 3 04 00050</t>
  </si>
  <si>
    <t>Создание в организациях дополнительного образования, расположенных в сельской местности, условий для занятий физической культурой и спортом</t>
  </si>
  <si>
    <t>62 3 06 00000</t>
  </si>
  <si>
    <t>62 3 06 00010</t>
  </si>
  <si>
    <t>Благоустройство территорий учреждений дополнительного образования</t>
  </si>
  <si>
    <t>63 5 02 00000</t>
  </si>
  <si>
    <t>Реализация мероприятий по рекультивации земельных участков после накопления твердых коммунальных отходов</t>
  </si>
  <si>
    <t>6Д 2 05 00000</t>
  </si>
  <si>
    <t>62 2 06 00010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</si>
  <si>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</si>
  <si>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6Д 2 02 00001</t>
  </si>
  <si>
    <t>6Д 2 01 00001</t>
  </si>
  <si>
    <t>Субсидии на создание и развитие инфраструктуры на сельских территориях</t>
  </si>
  <si>
    <t>Субсидии на улучшение качества благоустройства сельских территорий</t>
  </si>
  <si>
    <t>71 0 00 55490</t>
  </si>
  <si>
    <t>За достижение показателей деятельности органов местного самоуправления</t>
  </si>
  <si>
    <t>65 4 03 00040</t>
  </si>
  <si>
    <t>Иные межбюджетные трансферты для финансового обеспечения расходных обязательств по решению вопросов местного значения</t>
  </si>
  <si>
    <t xml:space="preserve">6Д 2 04 00100 </t>
  </si>
  <si>
    <t xml:space="preserve">6Д 2 04 00000 </t>
  </si>
  <si>
    <t xml:space="preserve">Обеспечение комплексного развития сельских территорий </t>
  </si>
  <si>
    <t>Поощрение педагогических работников, развивающих творческие способности детей</t>
  </si>
  <si>
    <t>Создание в организациях дополнительного образования условий для занятий физической культурой и спортом</t>
  </si>
  <si>
    <t>Мероприятия по укреплению пожарной безопаности библиотек</t>
  </si>
  <si>
    <t>63 3 02 00040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</si>
  <si>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 за счет средств резервного фонда Правительства Российской Федерации</t>
  </si>
  <si>
    <t>63 3 05 L519F</t>
  </si>
  <si>
    <t>Субсидии на мероприятия по энергосбережению и повышению энергетической эффективности в муниципальном секторе за счет средств республиканского бюджета РА</t>
  </si>
  <si>
    <t>66 0 02 60310</t>
  </si>
  <si>
    <t>Мероприятия в рамках регионального проекта " Благоустройство административных центров муниципальных районов и городских округов с численностью населения до 150 тысяч человек"</t>
  </si>
  <si>
    <t>Реализация мероприятий по благоустройству административных центров муниципальных районов и городских округов с численностью населения до 150 тысяч человек.</t>
  </si>
  <si>
    <t>71 0 00 60440</t>
  </si>
  <si>
    <t>Резервный фонд Кабинета Министров Республики Адыгея</t>
  </si>
  <si>
    <t>72 0 16 00000</t>
  </si>
  <si>
    <t>Управляющая делами Совета народных депутатов муниципального образования "Гиагинский район"</t>
  </si>
  <si>
    <t>Обеспечение комплексного развития  территорий МО "Гиагинский район"</t>
  </si>
  <si>
    <r>
      <t xml:space="preserve">Приложение № 8                                                                                 к  решению Совета народных депутатов                              МО "Гиагинский район"                                                                                                                                        от " 25 "  ноября  2021 года  № 513 </t>
    </r>
    <r>
      <rPr>
        <u/>
        <sz val="12"/>
        <rFont val="Times New Roman"/>
        <family val="1"/>
        <charset val="204"/>
      </rPr>
      <t xml:space="preserve">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</si>
</sst>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8" x14ac:knownFonts="1">
    <font>
      <sz val="10"/>
      <color rgb="FF000000"/>
      <name val="Times New Roman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color rgb="FF6600FF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4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right" vertical="top" wrapText="1"/>
    </xf>
    <xf numFmtId="164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right" vertical="top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top" wrapText="1"/>
    </xf>
    <xf numFmtId="164" fontId="4" fillId="2" borderId="1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vertical="top" wrapText="1"/>
    </xf>
    <xf numFmtId="0" fontId="1" fillId="0" borderId="0" xfId="0" applyFont="1" applyFill="1" applyAlignment="1">
      <alignment wrapText="1"/>
    </xf>
    <xf numFmtId="0" fontId="6" fillId="2" borderId="1" xfId="0" applyFont="1" applyFill="1" applyBorder="1" applyAlignment="1">
      <alignment horizontal="right" vertical="top" wrapText="1"/>
    </xf>
    <xf numFmtId="165" fontId="1" fillId="0" borderId="0" xfId="0" applyNumberFormat="1" applyFont="1" applyFill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7" fillId="2" borderId="1" xfId="0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33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8;&#1054;&#1063;&#1053;&#1045;&#1053;&#1048;&#1045;%202018/&#1086;&#1082;&#1090;&#1103;&#1073;&#1088;&#1100;/&#1055;&#1088;&#1080;&#1083;&#1086;&#1078;&#1077;&#1085;&#1080;&#1077;%206%20(&#1042;&#1057;&#1056;)%20-2018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</sheetNames>
    <sheetDataSet>
      <sheetData sheetId="0">
        <row r="105">
          <cell r="G105" t="str">
            <v>600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2"/>
  <sheetViews>
    <sheetView tabSelected="1" view="pageBreakPreview" zoomScale="90" zoomScaleNormal="80" zoomScaleSheetLayoutView="90" workbookViewId="0">
      <selection activeCell="A3" sqref="A3:G3"/>
    </sheetView>
  </sheetViews>
  <sheetFormatPr defaultRowHeight="15.75" x14ac:dyDescent="0.2"/>
  <cols>
    <col min="1" max="1" width="6.1640625" style="1" customWidth="1"/>
    <col min="2" max="2" width="106.6640625" style="1" customWidth="1"/>
    <col min="3" max="3" width="21.83203125" style="1" customWidth="1"/>
    <col min="4" max="4" width="9.83203125" style="1" customWidth="1"/>
    <col min="5" max="6" width="14.1640625" style="1" hidden="1" customWidth="1"/>
    <col min="7" max="7" width="24.6640625" style="1" customWidth="1"/>
    <col min="8" max="11" width="9.33203125" style="1"/>
    <col min="12" max="12" width="20" style="1" customWidth="1"/>
    <col min="13" max="16384" width="9.33203125" style="1"/>
  </cols>
  <sheetData>
    <row r="1" spans="1:8" ht="68.25" customHeight="1" x14ac:dyDescent="0.2">
      <c r="C1" s="38" t="s">
        <v>447</v>
      </c>
      <c r="D1" s="38"/>
      <c r="E1" s="38"/>
      <c r="F1" s="38"/>
      <c r="G1" s="38"/>
    </row>
    <row r="2" spans="1:8" ht="68.25" customHeight="1" x14ac:dyDescent="0.25">
      <c r="C2" s="39" t="s">
        <v>393</v>
      </c>
      <c r="D2" s="39"/>
      <c r="E2" s="39"/>
      <c r="F2" s="39"/>
      <c r="G2" s="39"/>
      <c r="H2" s="27"/>
    </row>
    <row r="3" spans="1:8" ht="76.5" customHeight="1" x14ac:dyDescent="0.3">
      <c r="A3" s="37" t="s">
        <v>384</v>
      </c>
      <c r="B3" s="37"/>
      <c r="C3" s="37"/>
      <c r="D3" s="37"/>
      <c r="E3" s="37"/>
      <c r="F3" s="37"/>
      <c r="G3" s="37"/>
    </row>
    <row r="4" spans="1:8" ht="1.5" hidden="1" customHeight="1" x14ac:dyDescent="0.2">
      <c r="A4" s="3"/>
      <c r="B4" s="35"/>
      <c r="C4" s="35"/>
      <c r="D4" s="35"/>
      <c r="E4" s="4"/>
      <c r="F4" s="4"/>
      <c r="G4" s="4"/>
    </row>
    <row r="5" spans="1:8" ht="16.5" customHeight="1" x14ac:dyDescent="0.2">
      <c r="A5" s="36" t="s">
        <v>1</v>
      </c>
      <c r="B5" s="36"/>
      <c r="C5" s="36"/>
      <c r="D5" s="36"/>
      <c r="E5" s="36"/>
      <c r="F5" s="36"/>
      <c r="G5" s="36"/>
    </row>
    <row r="6" spans="1:8" ht="79.5" customHeight="1" x14ac:dyDescent="0.2">
      <c r="A6" s="5" t="s">
        <v>348</v>
      </c>
      <c r="B6" s="5" t="s">
        <v>2</v>
      </c>
      <c r="C6" s="5" t="s">
        <v>3</v>
      </c>
      <c r="D6" s="5" t="s">
        <v>349</v>
      </c>
      <c r="E6" s="14" t="s">
        <v>329</v>
      </c>
      <c r="F6" s="5" t="s">
        <v>295</v>
      </c>
      <c r="G6" s="5" t="s">
        <v>350</v>
      </c>
    </row>
    <row r="7" spans="1:8" ht="37.5" x14ac:dyDescent="0.2">
      <c r="A7" s="14">
        <v>1</v>
      </c>
      <c r="B7" s="17" t="s">
        <v>37</v>
      </c>
      <c r="C7" s="7" t="s">
        <v>106</v>
      </c>
      <c r="D7" s="8" t="s">
        <v>0</v>
      </c>
      <c r="E7" s="13">
        <f>E8+E30+E78+E104</f>
        <v>163414.39999999999</v>
      </c>
      <c r="F7" s="13">
        <f>F8+F30+F78+F104</f>
        <v>246900.20000000004</v>
      </c>
      <c r="G7" s="13">
        <f>G8+G30+G78+G104</f>
        <v>510835.42835999996</v>
      </c>
    </row>
    <row r="8" spans="1:8" ht="18.75" x14ac:dyDescent="0.2">
      <c r="A8" s="5"/>
      <c r="B8" s="12" t="s">
        <v>38</v>
      </c>
      <c r="C8" s="10" t="s">
        <v>107</v>
      </c>
      <c r="D8" s="5"/>
      <c r="E8" s="19">
        <f>E9+E11+E18+E25</f>
        <v>51458.700000000004</v>
      </c>
      <c r="F8" s="19">
        <f t="shared" ref="F8:G8" si="0">F9+F11+F18+F25</f>
        <v>71627.3</v>
      </c>
      <c r="G8" s="19">
        <f t="shared" si="0"/>
        <v>150944.92721999998</v>
      </c>
    </row>
    <row r="9" spans="1:8" ht="37.5" x14ac:dyDescent="0.2">
      <c r="A9" s="5"/>
      <c r="B9" s="12" t="s">
        <v>109</v>
      </c>
      <c r="C9" s="10" t="s">
        <v>108</v>
      </c>
      <c r="D9" s="11"/>
      <c r="E9" s="9">
        <f>E10</f>
        <v>1788.3</v>
      </c>
      <c r="F9" s="9">
        <f t="shared" ref="F9:G9" si="1">F10</f>
        <v>0</v>
      </c>
      <c r="G9" s="9">
        <f t="shared" si="1"/>
        <v>3602.42722</v>
      </c>
    </row>
    <row r="10" spans="1:8" ht="37.5" x14ac:dyDescent="0.2">
      <c r="A10" s="5"/>
      <c r="B10" s="2" t="s">
        <v>6</v>
      </c>
      <c r="C10" s="10" t="s">
        <v>108</v>
      </c>
      <c r="D10" s="11" t="s">
        <v>7</v>
      </c>
      <c r="E10" s="9">
        <v>1788.3</v>
      </c>
      <c r="F10" s="18">
        <v>0</v>
      </c>
      <c r="G10" s="9">
        <v>3602.42722</v>
      </c>
    </row>
    <row r="11" spans="1:8" ht="18.75" x14ac:dyDescent="0.2">
      <c r="A11" s="5"/>
      <c r="B11" s="12" t="s">
        <v>70</v>
      </c>
      <c r="C11" s="10" t="s">
        <v>110</v>
      </c>
      <c r="D11" s="11"/>
      <c r="E11" s="9">
        <f t="shared" ref="E11:G12" si="2">E12</f>
        <v>450</v>
      </c>
      <c r="F11" s="9">
        <f t="shared" si="2"/>
        <v>0</v>
      </c>
      <c r="G11" s="9">
        <f>G12+G14+G16</f>
        <v>17905</v>
      </c>
    </row>
    <row r="12" spans="1:8" ht="56.25" x14ac:dyDescent="0.2">
      <c r="A12" s="5"/>
      <c r="B12" s="12" t="s">
        <v>240</v>
      </c>
      <c r="C12" s="10" t="s">
        <v>112</v>
      </c>
      <c r="D12" s="11"/>
      <c r="E12" s="9">
        <f t="shared" si="2"/>
        <v>450</v>
      </c>
      <c r="F12" s="9">
        <f t="shared" si="2"/>
        <v>0</v>
      </c>
      <c r="G12" s="9">
        <f t="shared" si="2"/>
        <v>16568.400000000001</v>
      </c>
    </row>
    <row r="13" spans="1:8" ht="37.5" x14ac:dyDescent="0.2">
      <c r="A13" s="5"/>
      <c r="B13" s="2" t="s">
        <v>6</v>
      </c>
      <c r="C13" s="10" t="s">
        <v>112</v>
      </c>
      <c r="D13" s="11" t="s">
        <v>7</v>
      </c>
      <c r="E13" s="9">
        <v>450</v>
      </c>
      <c r="F13" s="9"/>
      <c r="G13" s="9">
        <f>16568.4</f>
        <v>16568.400000000001</v>
      </c>
    </row>
    <row r="14" spans="1:8" ht="18.75" x14ac:dyDescent="0.2">
      <c r="A14" s="5"/>
      <c r="B14" s="2" t="s">
        <v>395</v>
      </c>
      <c r="C14" s="10" t="s">
        <v>396</v>
      </c>
      <c r="D14" s="26"/>
      <c r="E14" s="9"/>
      <c r="F14" s="9"/>
      <c r="G14" s="9">
        <f>G15</f>
        <v>1331.1</v>
      </c>
    </row>
    <row r="15" spans="1:8" ht="37.5" x14ac:dyDescent="0.2">
      <c r="A15" s="5"/>
      <c r="B15" s="2" t="s">
        <v>6</v>
      </c>
      <c r="C15" s="10" t="s">
        <v>396</v>
      </c>
      <c r="D15" s="26" t="s">
        <v>7</v>
      </c>
      <c r="E15" s="9"/>
      <c r="F15" s="9"/>
      <c r="G15" s="9">
        <v>1331.1</v>
      </c>
    </row>
    <row r="16" spans="1:8" ht="38.25" customHeight="1" x14ac:dyDescent="0.2">
      <c r="A16" s="5"/>
      <c r="B16" s="2" t="s">
        <v>407</v>
      </c>
      <c r="C16" s="10" t="s">
        <v>408</v>
      </c>
      <c r="D16" s="11"/>
      <c r="E16" s="9"/>
      <c r="F16" s="9"/>
      <c r="G16" s="9">
        <f>G17</f>
        <v>5.5</v>
      </c>
    </row>
    <row r="17" spans="1:7" ht="37.5" x14ac:dyDescent="0.2">
      <c r="A17" s="5"/>
      <c r="B17" s="2" t="s">
        <v>6</v>
      </c>
      <c r="C17" s="10" t="s">
        <v>408</v>
      </c>
      <c r="D17" s="11" t="s">
        <v>7</v>
      </c>
      <c r="E17" s="9"/>
      <c r="F17" s="9"/>
      <c r="G17" s="9">
        <v>5.5</v>
      </c>
    </row>
    <row r="18" spans="1:7" ht="25.5" customHeight="1" x14ac:dyDescent="0.2">
      <c r="A18" s="5"/>
      <c r="B18" s="2" t="s">
        <v>198</v>
      </c>
      <c r="C18" s="10" t="s">
        <v>175</v>
      </c>
      <c r="D18" s="11"/>
      <c r="E18" s="9">
        <f>E19+E23+E21</f>
        <v>49220.4</v>
      </c>
      <c r="F18" s="9">
        <f>F19+F23+F21</f>
        <v>69251.5</v>
      </c>
      <c r="G18" s="9">
        <f>G19+G23+G21</f>
        <v>126701.7</v>
      </c>
    </row>
    <row r="19" spans="1:7" ht="37.5" x14ac:dyDescent="0.2">
      <c r="A19" s="5"/>
      <c r="B19" s="2" t="s">
        <v>26</v>
      </c>
      <c r="C19" s="10" t="s">
        <v>113</v>
      </c>
      <c r="D19" s="11"/>
      <c r="E19" s="9">
        <f t="shared" ref="E19:G19" si="3">E20</f>
        <v>48941.700000000004</v>
      </c>
      <c r="F19" s="9">
        <f t="shared" si="3"/>
        <v>0</v>
      </c>
      <c r="G19" s="9">
        <f t="shared" si="3"/>
        <v>49058.7</v>
      </c>
    </row>
    <row r="20" spans="1:7" ht="37.5" x14ac:dyDescent="0.2">
      <c r="A20" s="5"/>
      <c r="B20" s="2" t="s">
        <v>6</v>
      </c>
      <c r="C20" s="10" t="s">
        <v>113</v>
      </c>
      <c r="D20" s="11">
        <v>600</v>
      </c>
      <c r="E20" s="9">
        <f>54514.9-5294.5-278.7</f>
        <v>48941.700000000004</v>
      </c>
      <c r="F20" s="9"/>
      <c r="G20" s="9">
        <v>49058.7</v>
      </c>
    </row>
    <row r="21" spans="1:7" ht="60.75" customHeight="1" x14ac:dyDescent="0.2">
      <c r="A21" s="5"/>
      <c r="B21" s="2" t="s">
        <v>115</v>
      </c>
      <c r="C21" s="10" t="s">
        <v>114</v>
      </c>
      <c r="D21" s="11" t="s">
        <v>0</v>
      </c>
      <c r="E21" s="9">
        <f t="shared" ref="E21:G21" si="4">E22</f>
        <v>0</v>
      </c>
      <c r="F21" s="9">
        <f t="shared" si="4"/>
        <v>63957</v>
      </c>
      <c r="G21" s="9">
        <f t="shared" si="4"/>
        <v>72069.8</v>
      </c>
    </row>
    <row r="22" spans="1:7" ht="37.5" x14ac:dyDescent="0.2">
      <c r="A22" s="5"/>
      <c r="B22" s="2" t="s">
        <v>6</v>
      </c>
      <c r="C22" s="10" t="s">
        <v>114</v>
      </c>
      <c r="D22" s="11">
        <v>600</v>
      </c>
      <c r="E22" s="9"/>
      <c r="F22" s="9">
        <v>63957</v>
      </c>
      <c r="G22" s="9">
        <v>72069.8</v>
      </c>
    </row>
    <row r="23" spans="1:7" ht="37.5" x14ac:dyDescent="0.2">
      <c r="A23" s="5"/>
      <c r="B23" s="2" t="s">
        <v>278</v>
      </c>
      <c r="C23" s="10" t="s">
        <v>284</v>
      </c>
      <c r="D23" s="11"/>
      <c r="E23" s="9">
        <f t="shared" ref="E23:G23" si="5">E24</f>
        <v>278.7</v>
      </c>
      <c r="F23" s="9">
        <f t="shared" si="5"/>
        <v>5294.5</v>
      </c>
      <c r="G23" s="9">
        <f t="shared" si="5"/>
        <v>5573.2</v>
      </c>
    </row>
    <row r="24" spans="1:7" ht="37.5" x14ac:dyDescent="0.2">
      <c r="A24" s="5"/>
      <c r="B24" s="2" t="s">
        <v>6</v>
      </c>
      <c r="C24" s="10" t="s">
        <v>284</v>
      </c>
      <c r="D24" s="11">
        <v>600</v>
      </c>
      <c r="E24" s="9">
        <v>278.7</v>
      </c>
      <c r="F24" s="9">
        <v>5294.5</v>
      </c>
      <c r="G24" s="9">
        <f>E24+F24</f>
        <v>5573.2</v>
      </c>
    </row>
    <row r="25" spans="1:7" ht="60" customHeight="1" x14ac:dyDescent="0.2">
      <c r="A25" s="5"/>
      <c r="B25" s="2" t="s">
        <v>353</v>
      </c>
      <c r="C25" s="10" t="s">
        <v>364</v>
      </c>
      <c r="D25" s="11"/>
      <c r="E25" s="9">
        <f>E26</f>
        <v>0</v>
      </c>
      <c r="F25" s="9">
        <f>F26+F28</f>
        <v>2375.8000000000002</v>
      </c>
      <c r="G25" s="9">
        <f>G26+G28</f>
        <v>2735.8</v>
      </c>
    </row>
    <row r="26" spans="1:7" ht="56.25" x14ac:dyDescent="0.2">
      <c r="A26" s="5"/>
      <c r="B26" s="2" t="s">
        <v>169</v>
      </c>
      <c r="C26" s="10" t="s">
        <v>168</v>
      </c>
      <c r="D26" s="11"/>
      <c r="E26" s="9">
        <f t="shared" ref="E26:G26" si="6">E27</f>
        <v>0</v>
      </c>
      <c r="F26" s="9">
        <f t="shared" si="6"/>
        <v>475.8</v>
      </c>
      <c r="G26" s="9">
        <f t="shared" si="6"/>
        <v>475.8</v>
      </c>
    </row>
    <row r="27" spans="1:7" ht="18.75" x14ac:dyDescent="0.2">
      <c r="A27" s="5"/>
      <c r="B27" s="2" t="s">
        <v>8</v>
      </c>
      <c r="C27" s="10" t="s">
        <v>168</v>
      </c>
      <c r="D27" s="11">
        <v>300</v>
      </c>
      <c r="E27" s="9"/>
      <c r="F27" s="9">
        <v>475.8</v>
      </c>
      <c r="G27" s="9">
        <f>E27+F27</f>
        <v>475.8</v>
      </c>
    </row>
    <row r="28" spans="1:7" ht="24" customHeight="1" x14ac:dyDescent="0.2">
      <c r="A28" s="5"/>
      <c r="B28" s="2" t="s">
        <v>69</v>
      </c>
      <c r="C28" s="10" t="s">
        <v>189</v>
      </c>
      <c r="D28" s="11"/>
      <c r="E28" s="9">
        <f t="shared" ref="E28:G28" si="7">E29</f>
        <v>0</v>
      </c>
      <c r="F28" s="9">
        <f t="shared" si="7"/>
        <v>1900</v>
      </c>
      <c r="G28" s="9">
        <f t="shared" si="7"/>
        <v>2260</v>
      </c>
    </row>
    <row r="29" spans="1:7" ht="37.5" x14ac:dyDescent="0.2">
      <c r="A29" s="5"/>
      <c r="B29" s="2" t="s">
        <v>6</v>
      </c>
      <c r="C29" s="10" t="s">
        <v>189</v>
      </c>
      <c r="D29" s="11">
        <v>600</v>
      </c>
      <c r="E29" s="9"/>
      <c r="F29" s="9">
        <v>1900</v>
      </c>
      <c r="G29" s="9">
        <v>2260</v>
      </c>
    </row>
    <row r="30" spans="1:7" ht="18.75" x14ac:dyDescent="0.2">
      <c r="A30" s="5"/>
      <c r="B30" s="2" t="s">
        <v>39</v>
      </c>
      <c r="C30" s="10" t="s">
        <v>117</v>
      </c>
      <c r="D30" s="11" t="s">
        <v>0</v>
      </c>
      <c r="E30" s="9">
        <f>E31+E33+E52+E59+E66+E72+E75</f>
        <v>74503.899999999994</v>
      </c>
      <c r="F30" s="9">
        <f>F31+F33+F52+F59+F66+F72+F75</f>
        <v>173237.30000000002</v>
      </c>
      <c r="G30" s="9">
        <f>G31+G33+G52+G59+G66+G72+G75+G69+G64</f>
        <v>319213.77914</v>
      </c>
    </row>
    <row r="31" spans="1:7" ht="37.5" x14ac:dyDescent="0.2">
      <c r="A31" s="5"/>
      <c r="B31" s="12" t="s">
        <v>116</v>
      </c>
      <c r="C31" s="10" t="s">
        <v>118</v>
      </c>
      <c r="D31" s="11" t="s">
        <v>0</v>
      </c>
      <c r="E31" s="9">
        <f t="shared" ref="E31:G31" si="8">E32</f>
        <v>935.8</v>
      </c>
      <c r="F31" s="9">
        <f t="shared" si="8"/>
        <v>0</v>
      </c>
      <c r="G31" s="9">
        <f t="shared" si="8"/>
        <v>8683.2928200000006</v>
      </c>
    </row>
    <row r="32" spans="1:7" ht="37.5" x14ac:dyDescent="0.2">
      <c r="A32" s="5"/>
      <c r="B32" s="2" t="s">
        <v>6</v>
      </c>
      <c r="C32" s="10" t="s">
        <v>118</v>
      </c>
      <c r="D32" s="11">
        <v>600</v>
      </c>
      <c r="E32" s="9">
        <v>935.8</v>
      </c>
      <c r="F32" s="9">
        <v>0</v>
      </c>
      <c r="G32" s="9">
        <v>8683.2928200000006</v>
      </c>
    </row>
    <row r="33" spans="1:7" ht="18.75" x14ac:dyDescent="0.2">
      <c r="A33" s="5"/>
      <c r="B33" s="2" t="s">
        <v>120</v>
      </c>
      <c r="C33" s="10" t="s">
        <v>209</v>
      </c>
      <c r="D33" s="11"/>
      <c r="E33" s="9">
        <f>E34+E36+E38+E40+E42+E44+E50</f>
        <v>14491.1</v>
      </c>
      <c r="F33" s="9">
        <f>F34+F36+F38+F40+F42+F44+F50</f>
        <v>965.7</v>
      </c>
      <c r="G33" s="9">
        <f>G34+G36+G38+G40+G42+G44+G50+G46+G48</f>
        <v>27150.810780000003</v>
      </c>
    </row>
    <row r="34" spans="1:7" ht="18.75" x14ac:dyDescent="0.2">
      <c r="A34" s="5"/>
      <c r="B34" s="2" t="s">
        <v>71</v>
      </c>
      <c r="C34" s="10" t="s">
        <v>210</v>
      </c>
      <c r="D34" s="11"/>
      <c r="E34" s="9">
        <f t="shared" ref="E34:G34" si="9">E35</f>
        <v>10864.7</v>
      </c>
      <c r="F34" s="9">
        <f t="shared" si="9"/>
        <v>0</v>
      </c>
      <c r="G34" s="9">
        <f t="shared" si="9"/>
        <v>9723.2999999999993</v>
      </c>
    </row>
    <row r="35" spans="1:7" ht="37.5" x14ac:dyDescent="0.2">
      <c r="A35" s="5"/>
      <c r="B35" s="2" t="s">
        <v>6</v>
      </c>
      <c r="C35" s="10" t="s">
        <v>210</v>
      </c>
      <c r="D35" s="11">
        <v>600</v>
      </c>
      <c r="E35" s="9">
        <v>10864.7</v>
      </c>
      <c r="F35" s="9">
        <v>0</v>
      </c>
      <c r="G35" s="9">
        <v>9723.2999999999993</v>
      </c>
    </row>
    <row r="36" spans="1:7" ht="41.25" customHeight="1" x14ac:dyDescent="0.2">
      <c r="A36" s="5"/>
      <c r="B36" s="2" t="s">
        <v>265</v>
      </c>
      <c r="C36" s="10" t="s">
        <v>211</v>
      </c>
      <c r="D36" s="11"/>
      <c r="E36" s="9">
        <v>3163</v>
      </c>
      <c r="F36" s="9">
        <v>0</v>
      </c>
      <c r="G36" s="9">
        <f>G37</f>
        <v>15462.41078</v>
      </c>
    </row>
    <row r="37" spans="1:7" ht="37.5" x14ac:dyDescent="0.2">
      <c r="A37" s="5"/>
      <c r="B37" s="2" t="s">
        <v>6</v>
      </c>
      <c r="C37" s="10" t="s">
        <v>211</v>
      </c>
      <c r="D37" s="11">
        <v>600</v>
      </c>
      <c r="E37" s="9">
        <v>3163</v>
      </c>
      <c r="F37" s="9"/>
      <c r="G37" s="9">
        <f>15501.21078-38.8</f>
        <v>15462.41078</v>
      </c>
    </row>
    <row r="38" spans="1:7" ht="56.25" x14ac:dyDescent="0.2">
      <c r="A38" s="5"/>
      <c r="B38" s="2" t="s">
        <v>266</v>
      </c>
      <c r="C38" s="10" t="s">
        <v>213</v>
      </c>
      <c r="D38" s="11"/>
      <c r="E38" s="9">
        <v>75</v>
      </c>
      <c r="F38" s="9">
        <v>0</v>
      </c>
      <c r="G38" s="9">
        <f>G39</f>
        <v>61.7</v>
      </c>
    </row>
    <row r="39" spans="1:7" ht="37.5" x14ac:dyDescent="0.2">
      <c r="A39" s="5"/>
      <c r="B39" s="2" t="s">
        <v>6</v>
      </c>
      <c r="C39" s="10" t="s">
        <v>213</v>
      </c>
      <c r="D39" s="11">
        <v>600</v>
      </c>
      <c r="E39" s="9">
        <v>75</v>
      </c>
      <c r="F39" s="9"/>
      <c r="G39" s="9">
        <v>61.7</v>
      </c>
    </row>
    <row r="40" spans="1:7" ht="42" customHeight="1" x14ac:dyDescent="0.2">
      <c r="A40" s="5"/>
      <c r="B40" s="2" t="s">
        <v>267</v>
      </c>
      <c r="C40" s="10" t="s">
        <v>214</v>
      </c>
      <c r="D40" s="11"/>
      <c r="E40" s="9">
        <v>100</v>
      </c>
      <c r="F40" s="9">
        <v>0</v>
      </c>
      <c r="G40" s="9">
        <v>100</v>
      </c>
    </row>
    <row r="41" spans="1:7" ht="37.5" x14ac:dyDescent="0.2">
      <c r="A41" s="5"/>
      <c r="B41" s="2" t="s">
        <v>6</v>
      </c>
      <c r="C41" s="10" t="s">
        <v>214</v>
      </c>
      <c r="D41" s="11">
        <v>600</v>
      </c>
      <c r="E41" s="9">
        <v>100</v>
      </c>
      <c r="F41" s="9"/>
      <c r="G41" s="9">
        <v>100</v>
      </c>
    </row>
    <row r="42" spans="1:7" ht="37.5" x14ac:dyDescent="0.2">
      <c r="A42" s="5"/>
      <c r="B42" s="2" t="s">
        <v>270</v>
      </c>
      <c r="C42" s="10" t="s">
        <v>212</v>
      </c>
      <c r="D42" s="11" t="s">
        <v>0</v>
      </c>
      <c r="E42" s="9">
        <v>218.4</v>
      </c>
      <c r="F42" s="9">
        <v>0</v>
      </c>
      <c r="G42" s="9">
        <f>G43</f>
        <v>582.5</v>
      </c>
    </row>
    <row r="43" spans="1:7" ht="37.5" x14ac:dyDescent="0.2">
      <c r="A43" s="5"/>
      <c r="B43" s="2" t="s">
        <v>6</v>
      </c>
      <c r="C43" s="10" t="s">
        <v>212</v>
      </c>
      <c r="D43" s="11">
        <v>600</v>
      </c>
      <c r="E43" s="9">
        <v>218.4</v>
      </c>
      <c r="F43" s="9">
        <v>0</v>
      </c>
      <c r="G43" s="9">
        <v>582.5</v>
      </c>
    </row>
    <row r="44" spans="1:7" ht="56.25" x14ac:dyDescent="0.2">
      <c r="A44" s="5"/>
      <c r="B44" s="2" t="s">
        <v>268</v>
      </c>
      <c r="C44" s="10" t="s">
        <v>263</v>
      </c>
      <c r="D44" s="11"/>
      <c r="E44" s="9">
        <v>70</v>
      </c>
      <c r="F44" s="9">
        <v>0</v>
      </c>
      <c r="G44" s="9">
        <f>G45</f>
        <v>70</v>
      </c>
    </row>
    <row r="45" spans="1:7" ht="37.5" x14ac:dyDescent="0.2">
      <c r="A45" s="5"/>
      <c r="B45" s="2" t="s">
        <v>6</v>
      </c>
      <c r="C45" s="10" t="s">
        <v>263</v>
      </c>
      <c r="D45" s="11">
        <v>600</v>
      </c>
      <c r="E45" s="9">
        <v>70</v>
      </c>
      <c r="F45" s="9"/>
      <c r="G45" s="9">
        <v>70</v>
      </c>
    </row>
    <row r="46" spans="1:7" ht="18.75" x14ac:dyDescent="0.2">
      <c r="A46" s="5"/>
      <c r="B46" s="2" t="s">
        <v>397</v>
      </c>
      <c r="C46" s="10" t="s">
        <v>398</v>
      </c>
      <c r="D46" s="11" t="s">
        <v>0</v>
      </c>
      <c r="E46" s="9"/>
      <c r="F46" s="9"/>
      <c r="G46" s="9">
        <f>G47</f>
        <v>178.5</v>
      </c>
    </row>
    <row r="47" spans="1:7" ht="37.5" x14ac:dyDescent="0.2">
      <c r="A47" s="5"/>
      <c r="B47" s="2" t="s">
        <v>6</v>
      </c>
      <c r="C47" s="10" t="s">
        <v>398</v>
      </c>
      <c r="D47" s="11">
        <v>600</v>
      </c>
      <c r="E47" s="9"/>
      <c r="F47" s="9"/>
      <c r="G47" s="9">
        <v>178.5</v>
      </c>
    </row>
    <row r="48" spans="1:7" ht="39" customHeight="1" x14ac:dyDescent="0.2">
      <c r="A48" s="5"/>
      <c r="B48" s="2" t="s">
        <v>409</v>
      </c>
      <c r="C48" s="10" t="s">
        <v>410</v>
      </c>
      <c r="D48" s="11"/>
      <c r="E48" s="9"/>
      <c r="F48" s="9"/>
      <c r="G48" s="9">
        <f>G49</f>
        <v>6.7</v>
      </c>
    </row>
    <row r="49" spans="1:7" ht="37.5" x14ac:dyDescent="0.2">
      <c r="A49" s="5"/>
      <c r="B49" s="2" t="s">
        <v>6</v>
      </c>
      <c r="C49" s="10" t="s">
        <v>410</v>
      </c>
      <c r="D49" s="11">
        <v>600</v>
      </c>
      <c r="E49" s="9"/>
      <c r="F49" s="9"/>
      <c r="G49" s="9">
        <v>6.7</v>
      </c>
    </row>
    <row r="50" spans="1:7" ht="37.5" x14ac:dyDescent="0.2">
      <c r="A50" s="5"/>
      <c r="B50" s="16" t="s">
        <v>379</v>
      </c>
      <c r="C50" s="10" t="s">
        <v>380</v>
      </c>
      <c r="D50" s="11"/>
      <c r="E50" s="9">
        <f t="shared" ref="E50:G50" si="10">E51</f>
        <v>0</v>
      </c>
      <c r="F50" s="9">
        <f t="shared" si="10"/>
        <v>965.7</v>
      </c>
      <c r="G50" s="9">
        <f t="shared" si="10"/>
        <v>965.7</v>
      </c>
    </row>
    <row r="51" spans="1:7" ht="37.5" x14ac:dyDescent="0.2">
      <c r="A51" s="5"/>
      <c r="B51" s="2" t="s">
        <v>6</v>
      </c>
      <c r="C51" s="10" t="s">
        <v>380</v>
      </c>
      <c r="D51" s="11" t="str">
        <f>'[1]2018'!G105</f>
        <v>600</v>
      </c>
      <c r="E51" s="9">
        <v>0</v>
      </c>
      <c r="F51" s="9">
        <v>965.7</v>
      </c>
      <c r="G51" s="9">
        <v>965.7</v>
      </c>
    </row>
    <row r="52" spans="1:7" ht="18.75" x14ac:dyDescent="0.2">
      <c r="A52" s="5"/>
      <c r="B52" s="2" t="s">
        <v>198</v>
      </c>
      <c r="C52" s="10" t="s">
        <v>119</v>
      </c>
      <c r="D52" s="11"/>
      <c r="E52" s="9">
        <f t="shared" ref="E52:G52" si="11">E53+E55+E57</f>
        <v>58903.1</v>
      </c>
      <c r="F52" s="9">
        <f t="shared" si="11"/>
        <v>163330.6</v>
      </c>
      <c r="G52" s="9">
        <f t="shared" si="11"/>
        <v>241348.2</v>
      </c>
    </row>
    <row r="53" spans="1:7" ht="37.5" x14ac:dyDescent="0.2">
      <c r="A53" s="5"/>
      <c r="B53" s="2" t="s">
        <v>26</v>
      </c>
      <c r="C53" s="10" t="s">
        <v>215</v>
      </c>
      <c r="D53" s="11" t="s">
        <v>0</v>
      </c>
      <c r="E53" s="9">
        <f t="shared" ref="E53:G53" si="12">E54</f>
        <v>58534.1</v>
      </c>
      <c r="F53" s="9">
        <f t="shared" si="12"/>
        <v>0</v>
      </c>
      <c r="G53" s="9">
        <f t="shared" si="12"/>
        <v>58779.4</v>
      </c>
    </row>
    <row r="54" spans="1:7" ht="37.5" x14ac:dyDescent="0.2">
      <c r="A54" s="5"/>
      <c r="B54" s="2" t="s">
        <v>6</v>
      </c>
      <c r="C54" s="10" t="s">
        <v>215</v>
      </c>
      <c r="D54" s="11">
        <v>600</v>
      </c>
      <c r="E54" s="9">
        <f>65913.7-7010.6-369</f>
        <v>58534.1</v>
      </c>
      <c r="F54" s="9"/>
      <c r="G54" s="9">
        <v>58779.4</v>
      </c>
    </row>
    <row r="55" spans="1:7" ht="37.5" x14ac:dyDescent="0.2">
      <c r="A55" s="5"/>
      <c r="B55" s="2" t="s">
        <v>278</v>
      </c>
      <c r="C55" s="10" t="s">
        <v>285</v>
      </c>
      <c r="D55" s="11"/>
      <c r="E55" s="9">
        <f t="shared" ref="E55:G55" si="13">E56</f>
        <v>369</v>
      </c>
      <c r="F55" s="9">
        <f t="shared" si="13"/>
        <v>7010.6</v>
      </c>
      <c r="G55" s="9">
        <f t="shared" si="13"/>
        <v>7379.6</v>
      </c>
    </row>
    <row r="56" spans="1:7" ht="37.5" x14ac:dyDescent="0.2">
      <c r="A56" s="5"/>
      <c r="B56" s="2" t="s">
        <v>6</v>
      </c>
      <c r="C56" s="10" t="s">
        <v>285</v>
      </c>
      <c r="D56" s="11">
        <v>600</v>
      </c>
      <c r="E56" s="9">
        <v>369</v>
      </c>
      <c r="F56" s="9">
        <v>7010.6</v>
      </c>
      <c r="G56" s="9">
        <f>E56+F56</f>
        <v>7379.6</v>
      </c>
    </row>
    <row r="57" spans="1:7" ht="98.25" customHeight="1" x14ac:dyDescent="0.2">
      <c r="A57" s="5"/>
      <c r="B57" s="2" t="s">
        <v>121</v>
      </c>
      <c r="C57" s="10" t="s">
        <v>216</v>
      </c>
      <c r="D57" s="11" t="s">
        <v>0</v>
      </c>
      <c r="E57" s="9">
        <f t="shared" ref="E57:G57" si="14">E58</f>
        <v>0</v>
      </c>
      <c r="F57" s="9">
        <f t="shared" si="14"/>
        <v>156320</v>
      </c>
      <c r="G57" s="9">
        <f t="shared" si="14"/>
        <v>175189.2</v>
      </c>
    </row>
    <row r="58" spans="1:7" ht="37.5" x14ac:dyDescent="0.2">
      <c r="A58" s="5"/>
      <c r="B58" s="2" t="s">
        <v>6</v>
      </c>
      <c r="C58" s="10" t="s">
        <v>216</v>
      </c>
      <c r="D58" s="11">
        <v>600</v>
      </c>
      <c r="E58" s="9"/>
      <c r="F58" s="9">
        <v>156320</v>
      </c>
      <c r="G58" s="9">
        <v>175189.2</v>
      </c>
    </row>
    <row r="59" spans="1:7" ht="61.5" customHeight="1" x14ac:dyDescent="0.2">
      <c r="A59" s="5"/>
      <c r="B59" s="2" t="s">
        <v>353</v>
      </c>
      <c r="C59" s="10" t="s">
        <v>365</v>
      </c>
      <c r="D59" s="11"/>
      <c r="E59" s="9">
        <f>E60</f>
        <v>0</v>
      </c>
      <c r="F59" s="9">
        <f t="shared" ref="F59:G59" si="15">F60</f>
        <v>5050.8</v>
      </c>
      <c r="G59" s="9">
        <f t="shared" si="15"/>
        <v>4650.8</v>
      </c>
    </row>
    <row r="60" spans="1:7" ht="24" customHeight="1" x14ac:dyDescent="0.2">
      <c r="A60" s="5"/>
      <c r="B60" s="2" t="s">
        <v>69</v>
      </c>
      <c r="C60" s="10" t="s">
        <v>217</v>
      </c>
      <c r="D60" s="11"/>
      <c r="E60" s="9">
        <f t="shared" ref="E60:G60" si="16">E61</f>
        <v>0</v>
      </c>
      <c r="F60" s="9">
        <f t="shared" si="16"/>
        <v>5050.8</v>
      </c>
      <c r="G60" s="9">
        <f t="shared" si="16"/>
        <v>4650.8</v>
      </c>
    </row>
    <row r="61" spans="1:7" ht="36" customHeight="1" x14ac:dyDescent="0.2">
      <c r="A61" s="5"/>
      <c r="B61" s="2" t="s">
        <v>6</v>
      </c>
      <c r="C61" s="10" t="s">
        <v>217</v>
      </c>
      <c r="D61" s="11">
        <v>600</v>
      </c>
      <c r="E61" s="9"/>
      <c r="F61" s="9">
        <v>5050.8</v>
      </c>
      <c r="G61" s="9">
        <v>4650.8</v>
      </c>
    </row>
    <row r="62" spans="1:7" ht="21" hidden="1" customHeight="1" x14ac:dyDescent="0.2">
      <c r="A62" s="5"/>
      <c r="B62" s="2" t="s">
        <v>271</v>
      </c>
      <c r="C62" s="10" t="s">
        <v>368</v>
      </c>
      <c r="D62" s="11"/>
      <c r="E62" s="9">
        <f t="shared" ref="E62:G62" si="17">E63</f>
        <v>0</v>
      </c>
      <c r="F62" s="9">
        <f t="shared" si="17"/>
        <v>417</v>
      </c>
      <c r="G62" s="9">
        <f t="shared" si="17"/>
        <v>0</v>
      </c>
    </row>
    <row r="63" spans="1:7" ht="37.5" hidden="1" x14ac:dyDescent="0.2">
      <c r="A63" s="5"/>
      <c r="B63" s="2" t="s">
        <v>6</v>
      </c>
      <c r="C63" s="10" t="s">
        <v>368</v>
      </c>
      <c r="D63" s="11">
        <v>600</v>
      </c>
      <c r="E63" s="9"/>
      <c r="F63" s="9">
        <v>417</v>
      </c>
      <c r="G63" s="9">
        <v>0</v>
      </c>
    </row>
    <row r="64" spans="1:7" ht="39" customHeight="1" x14ac:dyDescent="0.2">
      <c r="A64" s="5"/>
      <c r="B64" s="2" t="s">
        <v>420</v>
      </c>
      <c r="C64" s="10" t="s">
        <v>419</v>
      </c>
      <c r="D64" s="11"/>
      <c r="E64" s="9"/>
      <c r="F64" s="9"/>
      <c r="G64" s="9">
        <f>G65</f>
        <v>164.84218000000001</v>
      </c>
    </row>
    <row r="65" spans="1:7" ht="37.5" x14ac:dyDescent="0.2">
      <c r="A65" s="5"/>
      <c r="B65" s="2" t="s">
        <v>6</v>
      </c>
      <c r="C65" s="10" t="s">
        <v>419</v>
      </c>
      <c r="D65" s="11">
        <v>600</v>
      </c>
      <c r="E65" s="9"/>
      <c r="F65" s="9"/>
      <c r="G65" s="9">
        <v>164.84218000000001</v>
      </c>
    </row>
    <row r="66" spans="1:7" ht="37.5" x14ac:dyDescent="0.2">
      <c r="A66" s="5"/>
      <c r="B66" s="2" t="s">
        <v>369</v>
      </c>
      <c r="C66" s="10" t="s">
        <v>370</v>
      </c>
      <c r="D66" s="11"/>
      <c r="E66" s="9">
        <f>E67</f>
        <v>0</v>
      </c>
      <c r="F66" s="9">
        <f t="shared" ref="F66:G66" si="18">F67</f>
        <v>417</v>
      </c>
      <c r="G66" s="9">
        <f t="shared" si="18"/>
        <v>386.7</v>
      </c>
    </row>
    <row r="67" spans="1:7" ht="58.5" customHeight="1" x14ac:dyDescent="0.2">
      <c r="A67" s="5"/>
      <c r="B67" s="2" t="s">
        <v>271</v>
      </c>
      <c r="C67" s="10" t="s">
        <v>322</v>
      </c>
      <c r="D67" s="11"/>
      <c r="E67" s="9">
        <f t="shared" ref="E67:G67" si="19">E68</f>
        <v>0</v>
      </c>
      <c r="F67" s="9">
        <f t="shared" si="19"/>
        <v>417</v>
      </c>
      <c r="G67" s="9">
        <f t="shared" si="19"/>
        <v>386.7</v>
      </c>
    </row>
    <row r="68" spans="1:7" ht="37.5" x14ac:dyDescent="0.2">
      <c r="A68" s="5"/>
      <c r="B68" s="2" t="s">
        <v>6</v>
      </c>
      <c r="C68" s="10" t="s">
        <v>322</v>
      </c>
      <c r="D68" s="11">
        <v>600</v>
      </c>
      <c r="E68" s="9">
        <v>0</v>
      </c>
      <c r="F68" s="9">
        <v>417</v>
      </c>
      <c r="G68" s="9">
        <v>386.7</v>
      </c>
    </row>
    <row r="69" spans="1:7" ht="37.5" x14ac:dyDescent="0.2">
      <c r="A69" s="5"/>
      <c r="B69" s="30" t="s">
        <v>385</v>
      </c>
      <c r="C69" s="10" t="s">
        <v>387</v>
      </c>
      <c r="D69" s="11"/>
      <c r="E69" s="9"/>
      <c r="F69" s="9"/>
      <c r="G69" s="9">
        <f>G70</f>
        <v>16873.900000000001</v>
      </c>
    </row>
    <row r="70" spans="1:7" ht="56.25" x14ac:dyDescent="0.2">
      <c r="A70" s="5"/>
      <c r="B70" s="30" t="s">
        <v>386</v>
      </c>
      <c r="C70" s="10" t="s">
        <v>388</v>
      </c>
      <c r="D70" s="26"/>
      <c r="E70" s="9"/>
      <c r="F70" s="9"/>
      <c r="G70" s="9">
        <f>G71</f>
        <v>16873.900000000001</v>
      </c>
    </row>
    <row r="71" spans="1:7" ht="37.5" x14ac:dyDescent="0.2">
      <c r="A71" s="5"/>
      <c r="B71" s="25" t="s">
        <v>6</v>
      </c>
      <c r="C71" s="10" t="s">
        <v>388</v>
      </c>
      <c r="D71" s="11">
        <v>600</v>
      </c>
      <c r="E71" s="9"/>
      <c r="F71" s="9"/>
      <c r="G71" s="9">
        <v>16873.900000000001</v>
      </c>
    </row>
    <row r="72" spans="1:7" ht="42" customHeight="1" x14ac:dyDescent="0.2">
      <c r="A72" s="5"/>
      <c r="B72" s="2" t="s">
        <v>371</v>
      </c>
      <c r="C72" s="10" t="s">
        <v>372</v>
      </c>
      <c r="D72" s="11"/>
      <c r="E72" s="9">
        <f>E73</f>
        <v>0</v>
      </c>
      <c r="F72" s="9">
        <f t="shared" ref="F72:G73" si="20">F73</f>
        <v>169.7</v>
      </c>
      <c r="G72" s="9">
        <f t="shared" si="20"/>
        <v>16789.932000000001</v>
      </c>
    </row>
    <row r="73" spans="1:7" ht="56.25" x14ac:dyDescent="0.2">
      <c r="A73" s="5"/>
      <c r="B73" s="2" t="s">
        <v>326</v>
      </c>
      <c r="C73" s="10" t="s">
        <v>327</v>
      </c>
      <c r="D73" s="11"/>
      <c r="E73" s="9">
        <f>E74</f>
        <v>0</v>
      </c>
      <c r="F73" s="9">
        <f t="shared" si="20"/>
        <v>169.7</v>
      </c>
      <c r="G73" s="9">
        <f t="shared" si="20"/>
        <v>16789.932000000001</v>
      </c>
    </row>
    <row r="74" spans="1:7" ht="37.5" x14ac:dyDescent="0.2">
      <c r="A74" s="5"/>
      <c r="B74" s="2" t="s">
        <v>6</v>
      </c>
      <c r="C74" s="10" t="s">
        <v>327</v>
      </c>
      <c r="D74" s="11">
        <v>600</v>
      </c>
      <c r="E74" s="9">
        <v>0</v>
      </c>
      <c r="F74" s="9">
        <v>169.7</v>
      </c>
      <c r="G74" s="9">
        <v>16789.932000000001</v>
      </c>
    </row>
    <row r="75" spans="1:7" ht="25.5" customHeight="1" x14ac:dyDescent="0.2">
      <c r="A75" s="5"/>
      <c r="B75" s="32" t="s">
        <v>367</v>
      </c>
      <c r="C75" s="10" t="s">
        <v>366</v>
      </c>
      <c r="D75" s="11"/>
      <c r="E75" s="9">
        <f>E76</f>
        <v>173.9</v>
      </c>
      <c r="F75" s="9">
        <f t="shared" ref="F75:G75" si="21">F76</f>
        <v>3303.5</v>
      </c>
      <c r="G75" s="9">
        <f t="shared" si="21"/>
        <v>3165.3013599999999</v>
      </c>
    </row>
    <row r="76" spans="1:7" ht="39" customHeight="1" x14ac:dyDescent="0.2">
      <c r="A76" s="5"/>
      <c r="B76" s="2" t="s">
        <v>256</v>
      </c>
      <c r="C76" s="10" t="s">
        <v>304</v>
      </c>
      <c r="D76" s="11"/>
      <c r="E76" s="9">
        <f t="shared" ref="E76:G76" si="22">E77</f>
        <v>173.9</v>
      </c>
      <c r="F76" s="9">
        <f t="shared" si="22"/>
        <v>3303.5</v>
      </c>
      <c r="G76" s="9">
        <f t="shared" si="22"/>
        <v>3165.3013599999999</v>
      </c>
    </row>
    <row r="77" spans="1:7" ht="37.5" x14ac:dyDescent="0.2">
      <c r="A77" s="5"/>
      <c r="B77" s="2" t="s">
        <v>6</v>
      </c>
      <c r="C77" s="10" t="s">
        <v>304</v>
      </c>
      <c r="D77" s="11">
        <v>600</v>
      </c>
      <c r="E77" s="9">
        <v>173.9</v>
      </c>
      <c r="F77" s="9">
        <v>3303.5</v>
      </c>
      <c r="G77" s="9">
        <v>3165.3013599999999</v>
      </c>
    </row>
    <row r="78" spans="1:7" ht="18.75" x14ac:dyDescent="0.2">
      <c r="A78" s="5"/>
      <c r="B78" s="12" t="s">
        <v>40</v>
      </c>
      <c r="C78" s="10" t="s">
        <v>125</v>
      </c>
      <c r="D78" s="11"/>
      <c r="E78" s="9">
        <f>E79+E81+E89+E99</f>
        <v>21227</v>
      </c>
      <c r="F78" s="9">
        <f>F79+F81+F89+F99</f>
        <v>2035.6</v>
      </c>
      <c r="G78" s="9">
        <f>G79+G81+G89+G98+G101</f>
        <v>24719.799999999996</v>
      </c>
    </row>
    <row r="79" spans="1:7" ht="37.5" x14ac:dyDescent="0.2">
      <c r="A79" s="5"/>
      <c r="B79" s="12" t="s">
        <v>127</v>
      </c>
      <c r="C79" s="10" t="s">
        <v>126</v>
      </c>
      <c r="D79" s="11"/>
      <c r="E79" s="9">
        <f t="shared" ref="E79:G79" si="23">E80</f>
        <v>52</v>
      </c>
      <c r="F79" s="9">
        <f t="shared" si="23"/>
        <v>0</v>
      </c>
      <c r="G79" s="9">
        <f t="shared" si="23"/>
        <v>202</v>
      </c>
    </row>
    <row r="80" spans="1:7" ht="37.5" x14ac:dyDescent="0.2">
      <c r="A80" s="5"/>
      <c r="B80" s="2" t="s">
        <v>6</v>
      </c>
      <c r="C80" s="10" t="s">
        <v>126</v>
      </c>
      <c r="D80" s="11">
        <v>600</v>
      </c>
      <c r="E80" s="9">
        <v>52</v>
      </c>
      <c r="F80" s="9"/>
      <c r="G80" s="9">
        <v>202</v>
      </c>
    </row>
    <row r="81" spans="1:7" ht="18.75" x14ac:dyDescent="0.2">
      <c r="A81" s="5"/>
      <c r="B81" s="2" t="s">
        <v>198</v>
      </c>
      <c r="C81" s="10" t="s">
        <v>241</v>
      </c>
      <c r="D81" s="11"/>
      <c r="E81" s="9">
        <f t="shared" ref="E81:F81" si="24">E82+E84+E87</f>
        <v>20765.2</v>
      </c>
      <c r="F81" s="9">
        <f t="shared" si="24"/>
        <v>1685.6</v>
      </c>
      <c r="G81" s="9">
        <f>G82+G84+G87</f>
        <v>23312.399999999998</v>
      </c>
    </row>
    <row r="82" spans="1:7" ht="37.5" x14ac:dyDescent="0.2">
      <c r="A82" s="5"/>
      <c r="B82" s="12" t="s">
        <v>26</v>
      </c>
      <c r="C82" s="10" t="s">
        <v>218</v>
      </c>
      <c r="D82" s="11"/>
      <c r="E82" s="9">
        <f t="shared" ref="E82:F82" si="25">E83</f>
        <v>10123.5</v>
      </c>
      <c r="F82" s="9">
        <f t="shared" si="25"/>
        <v>0</v>
      </c>
      <c r="G82" s="9">
        <f>G83</f>
        <v>10985.1</v>
      </c>
    </row>
    <row r="83" spans="1:7" ht="37.5" x14ac:dyDescent="0.2">
      <c r="A83" s="5"/>
      <c r="B83" s="2" t="s">
        <v>6</v>
      </c>
      <c r="C83" s="10" t="s">
        <v>218</v>
      </c>
      <c r="D83" s="11">
        <v>600</v>
      </c>
      <c r="E83" s="9">
        <v>10123.5</v>
      </c>
      <c r="F83" s="9"/>
      <c r="G83" s="9">
        <v>10985.1</v>
      </c>
    </row>
    <row r="84" spans="1:7" ht="37.5" x14ac:dyDescent="0.2">
      <c r="A84" s="5"/>
      <c r="B84" s="2" t="s">
        <v>294</v>
      </c>
      <c r="C84" s="10" t="s">
        <v>293</v>
      </c>
      <c r="D84" s="11"/>
      <c r="E84" s="9">
        <f t="shared" ref="E84:F84" si="26">E85</f>
        <v>10553</v>
      </c>
      <c r="F84" s="9">
        <f t="shared" si="26"/>
        <v>0</v>
      </c>
      <c r="G84" s="9">
        <f>G85+G86</f>
        <v>10553</v>
      </c>
    </row>
    <row r="85" spans="1:7" ht="37.5" x14ac:dyDescent="0.2">
      <c r="A85" s="5"/>
      <c r="B85" s="2" t="s">
        <v>6</v>
      </c>
      <c r="C85" s="10" t="s">
        <v>293</v>
      </c>
      <c r="D85" s="11">
        <v>600</v>
      </c>
      <c r="E85" s="9">
        <v>10553</v>
      </c>
      <c r="F85" s="9"/>
      <c r="G85" s="9">
        <f>10553</f>
        <v>10553</v>
      </c>
    </row>
    <row r="86" spans="1:7" ht="18.75" hidden="1" x14ac:dyDescent="0.2">
      <c r="A86" s="5"/>
      <c r="B86" s="2" t="s">
        <v>11</v>
      </c>
      <c r="C86" s="10" t="s">
        <v>293</v>
      </c>
      <c r="D86" s="11">
        <v>800</v>
      </c>
      <c r="E86" s="9"/>
      <c r="F86" s="9"/>
      <c r="G86" s="9">
        <v>0</v>
      </c>
    </row>
    <row r="87" spans="1:7" ht="37.5" x14ac:dyDescent="0.2">
      <c r="A87" s="5"/>
      <c r="B87" s="2" t="s">
        <v>278</v>
      </c>
      <c r="C87" s="10" t="s">
        <v>283</v>
      </c>
      <c r="D87" s="11"/>
      <c r="E87" s="9">
        <f t="shared" ref="E87:G87" si="27">E88</f>
        <v>88.7</v>
      </c>
      <c r="F87" s="9">
        <f t="shared" si="27"/>
        <v>1685.6</v>
      </c>
      <c r="G87" s="9">
        <f t="shared" si="27"/>
        <v>1774.3</v>
      </c>
    </row>
    <row r="88" spans="1:7" ht="37.5" x14ac:dyDescent="0.2">
      <c r="A88" s="5"/>
      <c r="B88" s="2" t="s">
        <v>6</v>
      </c>
      <c r="C88" s="10" t="s">
        <v>283</v>
      </c>
      <c r="D88" s="11">
        <v>600</v>
      </c>
      <c r="E88" s="9">
        <v>88.7</v>
      </c>
      <c r="F88" s="9">
        <v>1685.6</v>
      </c>
      <c r="G88" s="9">
        <f>E88+F88</f>
        <v>1774.3</v>
      </c>
    </row>
    <row r="89" spans="1:7" ht="18.75" x14ac:dyDescent="0.2">
      <c r="A89" s="5"/>
      <c r="B89" s="2" t="s">
        <v>72</v>
      </c>
      <c r="C89" s="10" t="s">
        <v>228</v>
      </c>
      <c r="D89" s="11"/>
      <c r="E89" s="9">
        <f t="shared" ref="E89:F89" si="28">E90+E92+E94</f>
        <v>409.8</v>
      </c>
      <c r="F89" s="9">
        <f t="shared" si="28"/>
        <v>0</v>
      </c>
      <c r="G89" s="9">
        <f>G90+G92+G94+G96</f>
        <v>641.6</v>
      </c>
    </row>
    <row r="90" spans="1:7" ht="37.5" x14ac:dyDescent="0.2">
      <c r="A90" s="5"/>
      <c r="B90" s="2" t="s">
        <v>174</v>
      </c>
      <c r="C90" s="10" t="s">
        <v>229</v>
      </c>
      <c r="D90" s="11"/>
      <c r="E90" s="9">
        <f t="shared" ref="E90:G90" si="29">E91</f>
        <v>160</v>
      </c>
      <c r="F90" s="9">
        <f t="shared" si="29"/>
        <v>0</v>
      </c>
      <c r="G90" s="9">
        <f t="shared" si="29"/>
        <v>160</v>
      </c>
    </row>
    <row r="91" spans="1:7" ht="37.5" x14ac:dyDescent="0.2">
      <c r="A91" s="5"/>
      <c r="B91" s="2" t="s">
        <v>6</v>
      </c>
      <c r="C91" s="10" t="s">
        <v>229</v>
      </c>
      <c r="D91" s="11">
        <v>600</v>
      </c>
      <c r="E91" s="9">
        <v>160</v>
      </c>
      <c r="F91" s="9">
        <v>0</v>
      </c>
      <c r="G91" s="9">
        <f>E91+F91</f>
        <v>160</v>
      </c>
    </row>
    <row r="92" spans="1:7" ht="37.5" x14ac:dyDescent="0.2">
      <c r="A92" s="5"/>
      <c r="B92" s="2" t="s">
        <v>269</v>
      </c>
      <c r="C92" s="10" t="s">
        <v>230</v>
      </c>
      <c r="D92" s="11"/>
      <c r="E92" s="9">
        <f t="shared" ref="E92:G92" si="30">E93</f>
        <v>100</v>
      </c>
      <c r="F92" s="9">
        <f t="shared" si="30"/>
        <v>0</v>
      </c>
      <c r="G92" s="9">
        <f t="shared" si="30"/>
        <v>100</v>
      </c>
    </row>
    <row r="93" spans="1:7" ht="37.5" x14ac:dyDescent="0.2">
      <c r="A93" s="5"/>
      <c r="B93" s="2" t="s">
        <v>6</v>
      </c>
      <c r="C93" s="10" t="s">
        <v>230</v>
      </c>
      <c r="D93" s="11">
        <v>600</v>
      </c>
      <c r="E93" s="9">
        <v>100</v>
      </c>
      <c r="F93" s="9">
        <v>0</v>
      </c>
      <c r="G93" s="9">
        <f>E93+F93</f>
        <v>100</v>
      </c>
    </row>
    <row r="94" spans="1:7" ht="56.25" x14ac:dyDescent="0.2">
      <c r="A94" s="5"/>
      <c r="B94" s="2" t="s">
        <v>252</v>
      </c>
      <c r="C94" s="10" t="s">
        <v>253</v>
      </c>
      <c r="D94" s="11"/>
      <c r="E94" s="9">
        <f t="shared" ref="E94:G94" si="31">E95</f>
        <v>149.80000000000001</v>
      </c>
      <c r="F94" s="9">
        <f t="shared" si="31"/>
        <v>0</v>
      </c>
      <c r="G94" s="9">
        <f t="shared" si="31"/>
        <v>380.5</v>
      </c>
    </row>
    <row r="95" spans="1:7" ht="37.5" x14ac:dyDescent="0.2">
      <c r="A95" s="5"/>
      <c r="B95" s="2" t="s">
        <v>6</v>
      </c>
      <c r="C95" s="10" t="s">
        <v>253</v>
      </c>
      <c r="D95" s="11">
        <v>600</v>
      </c>
      <c r="E95" s="9">
        <v>149.80000000000001</v>
      </c>
      <c r="F95" s="9">
        <v>0</v>
      </c>
      <c r="G95" s="9">
        <v>380.5</v>
      </c>
    </row>
    <row r="96" spans="1:7" ht="37.5" x14ac:dyDescent="0.2">
      <c r="A96" s="5"/>
      <c r="B96" s="2" t="s">
        <v>432</v>
      </c>
      <c r="C96" s="10" t="s">
        <v>411</v>
      </c>
      <c r="D96" s="11"/>
      <c r="E96" s="9"/>
      <c r="F96" s="9"/>
      <c r="G96" s="9">
        <f>G97</f>
        <v>1.1000000000000001</v>
      </c>
    </row>
    <row r="97" spans="1:7" ht="37.5" x14ac:dyDescent="0.2">
      <c r="A97" s="5"/>
      <c r="B97" s="2" t="s">
        <v>6</v>
      </c>
      <c r="C97" s="10" t="s">
        <v>411</v>
      </c>
      <c r="D97" s="11">
        <v>600</v>
      </c>
      <c r="E97" s="9"/>
      <c r="F97" s="9"/>
      <c r="G97" s="9">
        <v>1.1000000000000001</v>
      </c>
    </row>
    <row r="98" spans="1:7" ht="60" customHeight="1" x14ac:dyDescent="0.2">
      <c r="A98" s="5"/>
      <c r="B98" s="2" t="s">
        <v>353</v>
      </c>
      <c r="C98" s="10" t="s">
        <v>374</v>
      </c>
      <c r="D98" s="11"/>
      <c r="E98" s="9">
        <f>E99</f>
        <v>0</v>
      </c>
      <c r="F98" s="9">
        <f t="shared" ref="F98:G98" si="32">F99</f>
        <v>350</v>
      </c>
      <c r="G98" s="9">
        <f t="shared" si="32"/>
        <v>390</v>
      </c>
    </row>
    <row r="99" spans="1:7" ht="19.5" customHeight="1" x14ac:dyDescent="0.2">
      <c r="A99" s="5"/>
      <c r="B99" s="2" t="s">
        <v>69</v>
      </c>
      <c r="C99" s="10" t="s">
        <v>231</v>
      </c>
      <c r="D99" s="11"/>
      <c r="E99" s="9">
        <f t="shared" ref="E99:G99" si="33">E100</f>
        <v>0</v>
      </c>
      <c r="F99" s="9">
        <f t="shared" si="33"/>
        <v>350</v>
      </c>
      <c r="G99" s="9">
        <f t="shared" si="33"/>
        <v>390</v>
      </c>
    </row>
    <row r="100" spans="1:7" ht="37.5" x14ac:dyDescent="0.2">
      <c r="A100" s="5"/>
      <c r="B100" s="2" t="s">
        <v>6</v>
      </c>
      <c r="C100" s="10" t="s">
        <v>231</v>
      </c>
      <c r="D100" s="11">
        <v>600</v>
      </c>
      <c r="E100" s="9"/>
      <c r="F100" s="9">
        <v>350</v>
      </c>
      <c r="G100" s="9">
        <v>390</v>
      </c>
    </row>
    <row r="101" spans="1:7" ht="37.5" x14ac:dyDescent="0.2">
      <c r="A101" s="5"/>
      <c r="B101" s="2" t="s">
        <v>433</v>
      </c>
      <c r="C101" s="10" t="s">
        <v>413</v>
      </c>
      <c r="D101" s="28"/>
      <c r="E101" s="9"/>
      <c r="F101" s="9"/>
      <c r="G101" s="9">
        <f>G102</f>
        <v>173.8</v>
      </c>
    </row>
    <row r="102" spans="1:7" ht="40.5" customHeight="1" x14ac:dyDescent="0.2">
      <c r="A102" s="5"/>
      <c r="B102" s="2" t="s">
        <v>412</v>
      </c>
      <c r="C102" s="10" t="s">
        <v>414</v>
      </c>
      <c r="D102" s="28"/>
      <c r="E102" s="9"/>
      <c r="F102" s="9"/>
      <c r="G102" s="9">
        <f>G103</f>
        <v>173.8</v>
      </c>
    </row>
    <row r="103" spans="1:7" ht="37.5" x14ac:dyDescent="0.2">
      <c r="A103" s="5"/>
      <c r="B103" s="2" t="s">
        <v>6</v>
      </c>
      <c r="C103" s="10" t="s">
        <v>414</v>
      </c>
      <c r="D103" s="33">
        <v>600</v>
      </c>
      <c r="E103" s="9"/>
      <c r="F103" s="9"/>
      <c r="G103" s="9">
        <v>173.8</v>
      </c>
    </row>
    <row r="104" spans="1:7" ht="37.5" x14ac:dyDescent="0.2">
      <c r="A104" s="5"/>
      <c r="B104" s="2" t="s">
        <v>41</v>
      </c>
      <c r="C104" s="10" t="s">
        <v>128</v>
      </c>
      <c r="D104" s="11" t="s">
        <v>0</v>
      </c>
      <c r="E104" s="9">
        <f t="shared" ref="E104:G104" si="34">E105+E110+E115</f>
        <v>16224.800000000001</v>
      </c>
      <c r="F104" s="9">
        <f t="shared" si="34"/>
        <v>0</v>
      </c>
      <c r="G104" s="9">
        <f t="shared" si="34"/>
        <v>15956.922</v>
      </c>
    </row>
    <row r="105" spans="1:7" ht="37.5" x14ac:dyDescent="0.2">
      <c r="A105" s="5"/>
      <c r="B105" s="2" t="s">
        <v>219</v>
      </c>
      <c r="C105" s="10" t="s">
        <v>222</v>
      </c>
      <c r="D105" s="11"/>
      <c r="E105" s="9">
        <f t="shared" ref="E105:G105" si="35">E106</f>
        <v>5558.4</v>
      </c>
      <c r="F105" s="9">
        <f t="shared" si="35"/>
        <v>0</v>
      </c>
      <c r="G105" s="9">
        <f t="shared" si="35"/>
        <v>5071.0820000000003</v>
      </c>
    </row>
    <row r="106" spans="1:7" ht="18.75" x14ac:dyDescent="0.2">
      <c r="A106" s="5"/>
      <c r="B106" s="2" t="s">
        <v>31</v>
      </c>
      <c r="C106" s="10" t="s">
        <v>129</v>
      </c>
      <c r="D106" s="11" t="s">
        <v>0</v>
      </c>
      <c r="E106" s="9">
        <f t="shared" ref="E106:G106" si="36">E107+E108+E109</f>
        <v>5558.4</v>
      </c>
      <c r="F106" s="9">
        <f t="shared" si="36"/>
        <v>0</v>
      </c>
      <c r="G106" s="9">
        <f t="shared" si="36"/>
        <v>5071.0820000000003</v>
      </c>
    </row>
    <row r="107" spans="1:7" ht="59.25" customHeight="1" x14ac:dyDescent="0.2">
      <c r="A107" s="5"/>
      <c r="B107" s="2" t="s">
        <v>9</v>
      </c>
      <c r="C107" s="10" t="s">
        <v>129</v>
      </c>
      <c r="D107" s="11" t="s">
        <v>10</v>
      </c>
      <c r="E107" s="9">
        <v>4775.8999999999996</v>
      </c>
      <c r="F107" s="9"/>
      <c r="G107" s="9">
        <v>4210.8</v>
      </c>
    </row>
    <row r="108" spans="1:7" ht="37.5" x14ac:dyDescent="0.2">
      <c r="A108" s="5"/>
      <c r="B108" s="2" t="s">
        <v>111</v>
      </c>
      <c r="C108" s="10" t="s">
        <v>129</v>
      </c>
      <c r="D108" s="11" t="s">
        <v>5</v>
      </c>
      <c r="E108" s="9">
        <v>756.4</v>
      </c>
      <c r="F108" s="9"/>
      <c r="G108" s="9">
        <v>836.98199999999997</v>
      </c>
    </row>
    <row r="109" spans="1:7" ht="18.75" x14ac:dyDescent="0.2">
      <c r="A109" s="5"/>
      <c r="B109" s="2" t="s">
        <v>11</v>
      </c>
      <c r="C109" s="10" t="s">
        <v>129</v>
      </c>
      <c r="D109" s="11" t="s">
        <v>12</v>
      </c>
      <c r="E109" s="9">
        <v>26.1</v>
      </c>
      <c r="F109" s="9"/>
      <c r="G109" s="9">
        <v>23.3</v>
      </c>
    </row>
    <row r="110" spans="1:7" ht="56.25" x14ac:dyDescent="0.2">
      <c r="A110" s="5"/>
      <c r="B110" s="2" t="s">
        <v>223</v>
      </c>
      <c r="C110" s="10" t="s">
        <v>224</v>
      </c>
      <c r="D110" s="11"/>
      <c r="E110" s="9">
        <f t="shared" ref="E110:G110" si="37">E111</f>
        <v>9122.8000000000011</v>
      </c>
      <c r="F110" s="9">
        <f t="shared" si="37"/>
        <v>0</v>
      </c>
      <c r="G110" s="9">
        <f t="shared" si="37"/>
        <v>9342.74</v>
      </c>
    </row>
    <row r="111" spans="1:7" ht="37.5" x14ac:dyDescent="0.2">
      <c r="A111" s="5"/>
      <c r="B111" s="2" t="s">
        <v>226</v>
      </c>
      <c r="C111" s="10" t="s">
        <v>130</v>
      </c>
      <c r="D111" s="11"/>
      <c r="E111" s="9">
        <f t="shared" ref="E111:G111" si="38">E112+E113+E114</f>
        <v>9122.8000000000011</v>
      </c>
      <c r="F111" s="9">
        <f t="shared" si="38"/>
        <v>0</v>
      </c>
      <c r="G111" s="9">
        <f t="shared" si="38"/>
        <v>9342.74</v>
      </c>
    </row>
    <row r="112" spans="1:7" ht="60.75" customHeight="1" x14ac:dyDescent="0.2">
      <c r="A112" s="5"/>
      <c r="B112" s="2" t="s">
        <v>9</v>
      </c>
      <c r="C112" s="10" t="s">
        <v>130</v>
      </c>
      <c r="D112" s="11">
        <v>100</v>
      </c>
      <c r="E112" s="9">
        <v>8546.1</v>
      </c>
      <c r="F112" s="9"/>
      <c r="G112" s="9">
        <f>E112+F112</f>
        <v>8546.1</v>
      </c>
    </row>
    <row r="113" spans="1:7" ht="37.5" x14ac:dyDescent="0.2">
      <c r="A113" s="5"/>
      <c r="B113" s="2" t="s">
        <v>111</v>
      </c>
      <c r="C113" s="10" t="s">
        <v>130</v>
      </c>
      <c r="D113" s="11">
        <v>200</v>
      </c>
      <c r="E113" s="9">
        <v>575.70000000000005</v>
      </c>
      <c r="F113" s="9"/>
      <c r="G113" s="9">
        <v>795.83</v>
      </c>
    </row>
    <row r="114" spans="1:7" ht="18.75" x14ac:dyDescent="0.2">
      <c r="A114" s="5"/>
      <c r="B114" s="2" t="s">
        <v>11</v>
      </c>
      <c r="C114" s="10" t="s">
        <v>130</v>
      </c>
      <c r="D114" s="11">
        <v>800</v>
      </c>
      <c r="E114" s="9">
        <v>1</v>
      </c>
      <c r="F114" s="9"/>
      <c r="G114" s="9">
        <v>0.81</v>
      </c>
    </row>
    <row r="115" spans="1:7" ht="56.25" x14ac:dyDescent="0.2">
      <c r="A115" s="5"/>
      <c r="B115" s="2" t="s">
        <v>225</v>
      </c>
      <c r="C115" s="10" t="s">
        <v>227</v>
      </c>
      <c r="D115" s="11"/>
      <c r="E115" s="9">
        <f t="shared" ref="E115:G115" si="39">E116</f>
        <v>1543.6</v>
      </c>
      <c r="F115" s="9">
        <f t="shared" si="39"/>
        <v>0</v>
      </c>
      <c r="G115" s="9">
        <f t="shared" si="39"/>
        <v>1543.1000000000001</v>
      </c>
    </row>
    <row r="116" spans="1:7" ht="37.5" x14ac:dyDescent="0.2">
      <c r="A116" s="5"/>
      <c r="B116" s="2" t="s">
        <v>226</v>
      </c>
      <c r="C116" s="10" t="s">
        <v>131</v>
      </c>
      <c r="D116" s="11"/>
      <c r="E116" s="9">
        <f t="shared" ref="E116:G116" si="40">E117+E118+E119</f>
        <v>1543.6</v>
      </c>
      <c r="F116" s="9">
        <f t="shared" si="40"/>
        <v>0</v>
      </c>
      <c r="G116" s="9">
        <f t="shared" si="40"/>
        <v>1543.1000000000001</v>
      </c>
    </row>
    <row r="117" spans="1:7" ht="57.75" customHeight="1" x14ac:dyDescent="0.2">
      <c r="A117" s="5"/>
      <c r="B117" s="2" t="s">
        <v>9</v>
      </c>
      <c r="C117" s="10" t="s">
        <v>131</v>
      </c>
      <c r="D117" s="11">
        <v>100</v>
      </c>
      <c r="E117" s="9">
        <v>1476.8</v>
      </c>
      <c r="F117" s="9"/>
      <c r="G117" s="9">
        <f>E117+F117</f>
        <v>1476.8</v>
      </c>
    </row>
    <row r="118" spans="1:7" ht="37.5" x14ac:dyDescent="0.2">
      <c r="A118" s="5"/>
      <c r="B118" s="2" t="s">
        <v>111</v>
      </c>
      <c r="C118" s="10" t="s">
        <v>131</v>
      </c>
      <c r="D118" s="11">
        <v>200</v>
      </c>
      <c r="E118" s="9">
        <v>65.7</v>
      </c>
      <c r="F118" s="9"/>
      <c r="G118" s="9">
        <v>65.400000000000006</v>
      </c>
    </row>
    <row r="119" spans="1:7" ht="18.75" x14ac:dyDescent="0.2">
      <c r="A119" s="5"/>
      <c r="B119" s="2" t="s">
        <v>11</v>
      </c>
      <c r="C119" s="10" t="s">
        <v>131</v>
      </c>
      <c r="D119" s="11">
        <v>800</v>
      </c>
      <c r="E119" s="9">
        <v>1.1000000000000001</v>
      </c>
      <c r="F119" s="9"/>
      <c r="G119" s="9">
        <v>0.9</v>
      </c>
    </row>
    <row r="120" spans="1:7" ht="37.5" x14ac:dyDescent="0.2">
      <c r="A120" s="14">
        <v>2</v>
      </c>
      <c r="B120" s="17" t="s">
        <v>24</v>
      </c>
      <c r="C120" s="7" t="s">
        <v>79</v>
      </c>
      <c r="D120" s="8" t="s">
        <v>0</v>
      </c>
      <c r="E120" s="13">
        <f>E121+E142+E158+E175+E191</f>
        <v>85991.5</v>
      </c>
      <c r="F120" s="13">
        <f t="shared" ref="F120:G120" si="41">F121+F142+F158+F175+F191</f>
        <v>29891.800000000003</v>
      </c>
      <c r="G120" s="13">
        <f t="shared" si="41"/>
        <v>163197.46867</v>
      </c>
    </row>
    <row r="121" spans="1:7" ht="24.75" customHeight="1" x14ac:dyDescent="0.2">
      <c r="A121" s="5"/>
      <c r="B121" s="12" t="s">
        <v>27</v>
      </c>
      <c r="C121" s="10" t="s">
        <v>82</v>
      </c>
      <c r="D121" s="11" t="s">
        <v>0</v>
      </c>
      <c r="E121" s="9">
        <f>E122+E124+E126+E131+E133+E136</f>
        <v>32401</v>
      </c>
      <c r="F121" s="9">
        <f t="shared" ref="F121" si="42">F122+F124+F126+F131+F133+F136</f>
        <v>2780.3999999999996</v>
      </c>
      <c r="G121" s="9">
        <f>G122+G124+G126+G131+G133+G136+G140</f>
        <v>78233.489999999991</v>
      </c>
    </row>
    <row r="122" spans="1:7" ht="18.75" x14ac:dyDescent="0.2">
      <c r="A122" s="5"/>
      <c r="B122" s="2" t="s">
        <v>345</v>
      </c>
      <c r="C122" s="10" t="s">
        <v>337</v>
      </c>
      <c r="D122" s="11"/>
      <c r="E122" s="9">
        <f>E123</f>
        <v>942.9</v>
      </c>
      <c r="F122" s="9">
        <f t="shared" ref="F122:G122" si="43">F123</f>
        <v>0</v>
      </c>
      <c r="G122" s="9">
        <f t="shared" si="43"/>
        <v>2383.7155400000001</v>
      </c>
    </row>
    <row r="123" spans="1:7" ht="37.5" x14ac:dyDescent="0.2">
      <c r="A123" s="5"/>
      <c r="B123" s="2" t="s">
        <v>6</v>
      </c>
      <c r="C123" s="10" t="s">
        <v>337</v>
      </c>
      <c r="D123" s="11">
        <v>600</v>
      </c>
      <c r="E123" s="9">
        <v>942.9</v>
      </c>
      <c r="F123" s="9"/>
      <c r="G123" s="9">
        <v>2383.7155400000001</v>
      </c>
    </row>
    <row r="124" spans="1:7" ht="56.25" x14ac:dyDescent="0.2">
      <c r="A124" s="5"/>
      <c r="B124" s="2" t="s">
        <v>262</v>
      </c>
      <c r="C124" s="10" t="s">
        <v>239</v>
      </c>
      <c r="D124" s="11" t="s">
        <v>0</v>
      </c>
      <c r="E124" s="9">
        <f>E125</f>
        <v>4360</v>
      </c>
      <c r="F124" s="9">
        <f>F125</f>
        <v>0</v>
      </c>
      <c r="G124" s="9">
        <f>G125</f>
        <v>29450.07446</v>
      </c>
    </row>
    <row r="125" spans="1:7" ht="37.5" x14ac:dyDescent="0.2">
      <c r="A125" s="5"/>
      <c r="B125" s="2" t="s">
        <v>6</v>
      </c>
      <c r="C125" s="10" t="s">
        <v>239</v>
      </c>
      <c r="D125" s="11">
        <v>600</v>
      </c>
      <c r="E125" s="9">
        <v>4360</v>
      </c>
      <c r="F125" s="9"/>
      <c r="G125" s="9">
        <v>29450.07446</v>
      </c>
    </row>
    <row r="126" spans="1:7" ht="22.5" customHeight="1" x14ac:dyDescent="0.2">
      <c r="A126" s="5"/>
      <c r="B126" s="2" t="s">
        <v>198</v>
      </c>
      <c r="C126" s="10" t="s">
        <v>200</v>
      </c>
      <c r="D126" s="11"/>
      <c r="E126" s="9">
        <f>E127+E129</f>
        <v>27078.1</v>
      </c>
      <c r="F126" s="9">
        <f t="shared" ref="F126:G126" si="44">F127+F129</f>
        <v>2204.1999999999998</v>
      </c>
      <c r="G126" s="9">
        <f t="shared" si="44"/>
        <v>28602.3</v>
      </c>
    </row>
    <row r="127" spans="1:7" ht="37.5" x14ac:dyDescent="0.2">
      <c r="A127" s="5"/>
      <c r="B127" s="2" t="s">
        <v>26</v>
      </c>
      <c r="C127" s="10" t="s">
        <v>83</v>
      </c>
      <c r="D127" s="11" t="s">
        <v>0</v>
      </c>
      <c r="E127" s="9">
        <f t="shared" ref="E127:G127" si="45">E128</f>
        <v>26962.1</v>
      </c>
      <c r="F127" s="9">
        <f t="shared" si="45"/>
        <v>0</v>
      </c>
      <c r="G127" s="9">
        <f t="shared" si="45"/>
        <v>26282.1</v>
      </c>
    </row>
    <row r="128" spans="1:7" ht="37.5" x14ac:dyDescent="0.2">
      <c r="A128" s="5"/>
      <c r="B128" s="2" t="s">
        <v>6</v>
      </c>
      <c r="C128" s="10" t="s">
        <v>83</v>
      </c>
      <c r="D128" s="11" t="s">
        <v>7</v>
      </c>
      <c r="E128" s="9">
        <f>29282.3-2204.2-116</f>
        <v>26962.1</v>
      </c>
      <c r="F128" s="9"/>
      <c r="G128" s="9">
        <f>26432.1-150</f>
        <v>26282.1</v>
      </c>
    </row>
    <row r="129" spans="1:7" ht="37.5" x14ac:dyDescent="0.2">
      <c r="A129" s="5"/>
      <c r="B129" s="2" t="s">
        <v>278</v>
      </c>
      <c r="C129" s="10" t="s">
        <v>280</v>
      </c>
      <c r="D129" s="11"/>
      <c r="E129" s="9">
        <f t="shared" ref="E129:G129" si="46">E130</f>
        <v>116</v>
      </c>
      <c r="F129" s="9">
        <f t="shared" si="46"/>
        <v>2204.1999999999998</v>
      </c>
      <c r="G129" s="9">
        <f t="shared" si="46"/>
        <v>2320.1999999999998</v>
      </c>
    </row>
    <row r="130" spans="1:7" ht="37.5" x14ac:dyDescent="0.2">
      <c r="A130" s="5"/>
      <c r="B130" s="2" t="s">
        <v>6</v>
      </c>
      <c r="C130" s="10" t="s">
        <v>280</v>
      </c>
      <c r="D130" s="11">
        <v>600</v>
      </c>
      <c r="E130" s="9">
        <v>116</v>
      </c>
      <c r="F130" s="9">
        <v>2204.1999999999998</v>
      </c>
      <c r="G130" s="9">
        <f>E130+F130</f>
        <v>2320.1999999999998</v>
      </c>
    </row>
    <row r="131" spans="1:7" ht="18.75" x14ac:dyDescent="0.3">
      <c r="A131" s="5"/>
      <c r="B131" s="15" t="s">
        <v>305</v>
      </c>
      <c r="C131" s="10" t="s">
        <v>84</v>
      </c>
      <c r="D131" s="11"/>
      <c r="E131" s="9">
        <f t="shared" ref="E131:G131" si="47">E132</f>
        <v>20</v>
      </c>
      <c r="F131" s="9">
        <f t="shared" si="47"/>
        <v>0</v>
      </c>
      <c r="G131" s="9">
        <f t="shared" si="47"/>
        <v>20</v>
      </c>
    </row>
    <row r="132" spans="1:7" ht="37.5" x14ac:dyDescent="0.2">
      <c r="A132" s="5"/>
      <c r="B132" s="2" t="s">
        <v>6</v>
      </c>
      <c r="C132" s="10" t="s">
        <v>84</v>
      </c>
      <c r="D132" s="11">
        <v>600</v>
      </c>
      <c r="E132" s="9">
        <v>20</v>
      </c>
      <c r="F132" s="9"/>
      <c r="G132" s="9">
        <f>E132+F132</f>
        <v>20</v>
      </c>
    </row>
    <row r="133" spans="1:7" ht="59.25" customHeight="1" x14ac:dyDescent="0.2">
      <c r="A133" s="5"/>
      <c r="B133" s="2" t="s">
        <v>353</v>
      </c>
      <c r="C133" s="10" t="s">
        <v>355</v>
      </c>
      <c r="D133" s="11"/>
      <c r="E133" s="9">
        <f>E134</f>
        <v>0</v>
      </c>
      <c r="F133" s="9">
        <f t="shared" ref="F133:G133" si="48">F134</f>
        <v>526.20000000000005</v>
      </c>
      <c r="G133" s="9">
        <f t="shared" si="48"/>
        <v>526.20000000000005</v>
      </c>
    </row>
    <row r="134" spans="1:7" ht="22.5" customHeight="1" x14ac:dyDescent="0.2">
      <c r="A134" s="5"/>
      <c r="B134" s="2" t="s">
        <v>69</v>
      </c>
      <c r="C134" s="10" t="s">
        <v>191</v>
      </c>
      <c r="D134" s="11"/>
      <c r="E134" s="9">
        <f t="shared" ref="E134:G134" si="49">E135</f>
        <v>0</v>
      </c>
      <c r="F134" s="9">
        <f t="shared" si="49"/>
        <v>526.20000000000005</v>
      </c>
      <c r="G134" s="9">
        <f t="shared" si="49"/>
        <v>526.20000000000005</v>
      </c>
    </row>
    <row r="135" spans="1:7" ht="37.5" x14ac:dyDescent="0.2">
      <c r="A135" s="5"/>
      <c r="B135" s="2" t="s">
        <v>6</v>
      </c>
      <c r="C135" s="10" t="s">
        <v>191</v>
      </c>
      <c r="D135" s="11">
        <v>600</v>
      </c>
      <c r="E135" s="9"/>
      <c r="F135" s="9">
        <v>526.20000000000005</v>
      </c>
      <c r="G135" s="9">
        <f>E135+F135</f>
        <v>526.20000000000005</v>
      </c>
    </row>
    <row r="136" spans="1:7" ht="18.75" x14ac:dyDescent="0.2">
      <c r="A136" s="5"/>
      <c r="B136" s="2" t="s">
        <v>404</v>
      </c>
      <c r="C136" s="10" t="s">
        <v>325</v>
      </c>
      <c r="D136" s="11"/>
      <c r="E136" s="9">
        <f>E138</f>
        <v>0</v>
      </c>
      <c r="F136" s="9">
        <f t="shared" ref="F136" si="50">F138</f>
        <v>50</v>
      </c>
      <c r="G136" s="9">
        <f>G138+G137</f>
        <v>17200</v>
      </c>
    </row>
    <row r="137" spans="1:7" ht="37.5" x14ac:dyDescent="0.2">
      <c r="A137" s="5"/>
      <c r="B137" s="2" t="s">
        <v>6</v>
      </c>
      <c r="C137" s="10" t="s">
        <v>325</v>
      </c>
      <c r="D137" s="11">
        <v>600</v>
      </c>
      <c r="E137" s="9"/>
      <c r="F137" s="9"/>
      <c r="G137" s="9">
        <v>17200</v>
      </c>
    </row>
    <row r="138" spans="1:7" ht="37.5" hidden="1" x14ac:dyDescent="0.2">
      <c r="A138" s="5"/>
      <c r="B138" s="2" t="s">
        <v>296</v>
      </c>
      <c r="C138" s="10" t="s">
        <v>356</v>
      </c>
      <c r="D138" s="11"/>
      <c r="E138" s="9">
        <f t="shared" ref="E138:G138" si="51">E139</f>
        <v>0</v>
      </c>
      <c r="F138" s="9">
        <f t="shared" si="51"/>
        <v>50</v>
      </c>
      <c r="G138" s="9">
        <f t="shared" si="51"/>
        <v>0</v>
      </c>
    </row>
    <row r="139" spans="1:7" ht="37.5" hidden="1" x14ac:dyDescent="0.2">
      <c r="A139" s="5"/>
      <c r="B139" s="2" t="s">
        <v>6</v>
      </c>
      <c r="C139" s="10" t="s">
        <v>356</v>
      </c>
      <c r="D139" s="11">
        <v>600</v>
      </c>
      <c r="E139" s="9"/>
      <c r="F139" s="9">
        <v>50</v>
      </c>
      <c r="G139" s="9">
        <v>0</v>
      </c>
    </row>
    <row r="140" spans="1:7" ht="37.5" x14ac:dyDescent="0.2">
      <c r="A140" s="5"/>
      <c r="B140" s="2" t="s">
        <v>399</v>
      </c>
      <c r="C140" s="10" t="s">
        <v>400</v>
      </c>
      <c r="D140" s="11"/>
      <c r="E140" s="9"/>
      <c r="F140" s="9"/>
      <c r="G140" s="9">
        <f>G141</f>
        <v>51.2</v>
      </c>
    </row>
    <row r="141" spans="1:7" ht="37.5" x14ac:dyDescent="0.2">
      <c r="A141" s="5"/>
      <c r="B141" s="2" t="s">
        <v>6</v>
      </c>
      <c r="C141" s="10" t="s">
        <v>400</v>
      </c>
      <c r="D141" s="11">
        <v>600</v>
      </c>
      <c r="E141" s="9"/>
      <c r="F141" s="9"/>
      <c r="G141" s="9">
        <v>51.2</v>
      </c>
    </row>
    <row r="142" spans="1:7" ht="18.75" x14ac:dyDescent="0.2">
      <c r="A142" s="5"/>
      <c r="B142" s="12" t="s">
        <v>28</v>
      </c>
      <c r="C142" s="10" t="s">
        <v>90</v>
      </c>
      <c r="D142" s="11" t="s">
        <v>0</v>
      </c>
      <c r="E142" s="9">
        <f>E143+E145+E150+E153</f>
        <v>1242.5999999999999</v>
      </c>
      <c r="F142" s="9">
        <f t="shared" ref="F142:G142" si="52">F143+F145+F150+F153</f>
        <v>229.2</v>
      </c>
      <c r="G142" s="9">
        <f t="shared" si="52"/>
        <v>1502.9999999999998</v>
      </c>
    </row>
    <row r="143" spans="1:7" ht="18.75" x14ac:dyDescent="0.2">
      <c r="A143" s="5"/>
      <c r="B143" s="2" t="s">
        <v>345</v>
      </c>
      <c r="C143" s="10" t="s">
        <v>330</v>
      </c>
      <c r="D143" s="11" t="s">
        <v>0</v>
      </c>
      <c r="E143" s="9">
        <f>E144</f>
        <v>3.6</v>
      </c>
      <c r="F143" s="9">
        <f t="shared" ref="F143:G143" si="53">F144</f>
        <v>0</v>
      </c>
      <c r="G143" s="9">
        <f t="shared" si="53"/>
        <v>3.6</v>
      </c>
    </row>
    <row r="144" spans="1:7" ht="37.5" x14ac:dyDescent="0.2">
      <c r="A144" s="5"/>
      <c r="B144" s="12" t="s">
        <v>6</v>
      </c>
      <c r="C144" s="10" t="s">
        <v>330</v>
      </c>
      <c r="D144" s="11">
        <v>600</v>
      </c>
      <c r="E144" s="9">
        <v>3.6</v>
      </c>
      <c r="F144" s="9"/>
      <c r="G144" s="9">
        <f>E144+F144</f>
        <v>3.6</v>
      </c>
    </row>
    <row r="145" spans="1:7" ht="18.75" x14ac:dyDescent="0.2">
      <c r="A145" s="5"/>
      <c r="B145" s="12" t="s">
        <v>198</v>
      </c>
      <c r="C145" s="10" t="s">
        <v>201</v>
      </c>
      <c r="D145" s="11"/>
      <c r="E145" s="9">
        <f t="shared" ref="E145:G145" si="54">E146+E148</f>
        <v>1239</v>
      </c>
      <c r="F145" s="9">
        <f t="shared" si="54"/>
        <v>129.69999999999999</v>
      </c>
      <c r="G145" s="9">
        <f t="shared" si="54"/>
        <v>1398.6999999999998</v>
      </c>
    </row>
    <row r="146" spans="1:7" ht="37.5" x14ac:dyDescent="0.2">
      <c r="A146" s="5"/>
      <c r="B146" s="2" t="s">
        <v>26</v>
      </c>
      <c r="C146" s="10" t="s">
        <v>91</v>
      </c>
      <c r="D146" s="11" t="s">
        <v>0</v>
      </c>
      <c r="E146" s="9">
        <f t="shared" ref="E146:G146" si="55">E147</f>
        <v>1232.0999999999999</v>
      </c>
      <c r="F146" s="9">
        <f t="shared" si="55"/>
        <v>0</v>
      </c>
      <c r="G146" s="9">
        <f t="shared" si="55"/>
        <v>1262.0999999999999</v>
      </c>
    </row>
    <row r="147" spans="1:7" ht="37.5" x14ac:dyDescent="0.2">
      <c r="A147" s="5"/>
      <c r="B147" s="2" t="s">
        <v>6</v>
      </c>
      <c r="C147" s="10" t="s">
        <v>91</v>
      </c>
      <c r="D147" s="11" t="s">
        <v>7</v>
      </c>
      <c r="E147" s="9">
        <f>1368.7-129.7-6.9</f>
        <v>1232.0999999999999</v>
      </c>
      <c r="F147" s="9"/>
      <c r="G147" s="9">
        <v>1262.0999999999999</v>
      </c>
    </row>
    <row r="148" spans="1:7" ht="37.5" x14ac:dyDescent="0.2">
      <c r="A148" s="5"/>
      <c r="B148" s="2" t="s">
        <v>278</v>
      </c>
      <c r="C148" s="10" t="s">
        <v>281</v>
      </c>
      <c r="D148" s="11"/>
      <c r="E148" s="9">
        <f t="shared" ref="E148:G148" si="56">E149</f>
        <v>6.9</v>
      </c>
      <c r="F148" s="9">
        <f t="shared" si="56"/>
        <v>129.69999999999999</v>
      </c>
      <c r="G148" s="9">
        <f t="shared" si="56"/>
        <v>136.6</v>
      </c>
    </row>
    <row r="149" spans="1:7" ht="37.5" x14ac:dyDescent="0.2">
      <c r="A149" s="5"/>
      <c r="B149" s="2" t="s">
        <v>6</v>
      </c>
      <c r="C149" s="10" t="s">
        <v>281</v>
      </c>
      <c r="D149" s="11" t="s">
        <v>7</v>
      </c>
      <c r="E149" s="9">
        <v>6.9</v>
      </c>
      <c r="F149" s="9">
        <v>129.69999999999999</v>
      </c>
      <c r="G149" s="9">
        <f>E149+F149</f>
        <v>136.6</v>
      </c>
    </row>
    <row r="150" spans="1:7" ht="56.25" customHeight="1" x14ac:dyDescent="0.3">
      <c r="A150" s="5"/>
      <c r="B150" s="15" t="s">
        <v>353</v>
      </c>
      <c r="C150" s="10" t="s">
        <v>357</v>
      </c>
      <c r="D150" s="11"/>
      <c r="E150" s="9">
        <f>E151</f>
        <v>0</v>
      </c>
      <c r="F150" s="9">
        <f t="shared" ref="F150:G150" si="57">F151</f>
        <v>49.5</v>
      </c>
      <c r="G150" s="9">
        <f t="shared" si="57"/>
        <v>49.5</v>
      </c>
    </row>
    <row r="151" spans="1:7" ht="21.75" customHeight="1" x14ac:dyDescent="0.2">
      <c r="A151" s="5"/>
      <c r="B151" s="2" t="s">
        <v>69</v>
      </c>
      <c r="C151" s="10" t="s">
        <v>192</v>
      </c>
      <c r="D151" s="11"/>
      <c r="E151" s="9">
        <f t="shared" ref="E151:G151" si="58">E152</f>
        <v>0</v>
      </c>
      <c r="F151" s="9">
        <f t="shared" si="58"/>
        <v>49.5</v>
      </c>
      <c r="G151" s="9">
        <f t="shared" si="58"/>
        <v>49.5</v>
      </c>
    </row>
    <row r="152" spans="1:7" ht="37.5" x14ac:dyDescent="0.2">
      <c r="A152" s="5"/>
      <c r="B152" s="2" t="s">
        <v>6</v>
      </c>
      <c r="C152" s="10" t="s">
        <v>192</v>
      </c>
      <c r="D152" s="11">
        <v>600</v>
      </c>
      <c r="E152" s="9"/>
      <c r="F152" s="9">
        <v>49.5</v>
      </c>
      <c r="G152" s="9">
        <f>E152+F152</f>
        <v>49.5</v>
      </c>
    </row>
    <row r="153" spans="1:7" ht="18.75" x14ac:dyDescent="0.2">
      <c r="A153" s="5"/>
      <c r="B153" s="2" t="s">
        <v>358</v>
      </c>
      <c r="C153" s="10" t="s">
        <v>359</v>
      </c>
      <c r="D153" s="11"/>
      <c r="E153" s="9">
        <f>E154</f>
        <v>0</v>
      </c>
      <c r="F153" s="9">
        <f t="shared" ref="F153" si="59">F154</f>
        <v>50</v>
      </c>
      <c r="G153" s="9">
        <f>G154+G156</f>
        <v>51.2</v>
      </c>
    </row>
    <row r="154" spans="1:7" ht="37.5" hidden="1" x14ac:dyDescent="0.2">
      <c r="A154" s="5"/>
      <c r="B154" s="2" t="s">
        <v>296</v>
      </c>
      <c r="C154" s="10" t="s">
        <v>341</v>
      </c>
      <c r="D154" s="11"/>
      <c r="E154" s="9">
        <f>E155</f>
        <v>0</v>
      </c>
      <c r="F154" s="9">
        <f>F155</f>
        <v>50</v>
      </c>
      <c r="G154" s="9">
        <f>G155</f>
        <v>0</v>
      </c>
    </row>
    <row r="155" spans="1:7" ht="37.5" hidden="1" x14ac:dyDescent="0.2">
      <c r="A155" s="5"/>
      <c r="B155" s="2" t="s">
        <v>6</v>
      </c>
      <c r="C155" s="10" t="s">
        <v>341</v>
      </c>
      <c r="D155" s="11">
        <v>600</v>
      </c>
      <c r="E155" s="9">
        <v>0</v>
      </c>
      <c r="F155" s="9">
        <v>50</v>
      </c>
      <c r="G155" s="9">
        <v>0</v>
      </c>
    </row>
    <row r="156" spans="1:7" ht="37.5" x14ac:dyDescent="0.2">
      <c r="A156" s="5"/>
      <c r="B156" s="2" t="s">
        <v>399</v>
      </c>
      <c r="C156" s="10" t="s">
        <v>401</v>
      </c>
      <c r="D156" s="11"/>
      <c r="E156" s="9"/>
      <c r="F156" s="9"/>
      <c r="G156" s="9">
        <f>G157</f>
        <v>51.2</v>
      </c>
    </row>
    <row r="157" spans="1:7" ht="37.5" x14ac:dyDescent="0.2">
      <c r="A157" s="5"/>
      <c r="B157" s="2" t="s">
        <v>6</v>
      </c>
      <c r="C157" s="10" t="s">
        <v>401</v>
      </c>
      <c r="D157" s="11">
        <v>600</v>
      </c>
      <c r="E157" s="9"/>
      <c r="F157" s="9"/>
      <c r="G157" s="9">
        <v>51.2</v>
      </c>
    </row>
    <row r="158" spans="1:7" ht="24" customHeight="1" x14ac:dyDescent="0.2">
      <c r="A158" s="5"/>
      <c r="B158" s="12" t="s">
        <v>29</v>
      </c>
      <c r="C158" s="10" t="s">
        <v>92</v>
      </c>
      <c r="D158" s="11" t="s">
        <v>0</v>
      </c>
      <c r="E158" s="9">
        <f>E159+E163+E168+E171</f>
        <v>13114</v>
      </c>
      <c r="F158" s="9">
        <f t="shared" ref="F158" si="60">F159+F163+F168+F171</f>
        <v>1660.8000000000002</v>
      </c>
      <c r="G158" s="9">
        <f>G159+G163+G168+G171+G161+G173</f>
        <v>16866.883669999999</v>
      </c>
    </row>
    <row r="159" spans="1:7" ht="56.25" x14ac:dyDescent="0.2">
      <c r="A159" s="5"/>
      <c r="B159" s="2" t="s">
        <v>347</v>
      </c>
      <c r="C159" s="10" t="s">
        <v>93</v>
      </c>
      <c r="D159" s="11"/>
      <c r="E159" s="9">
        <f t="shared" ref="E159:F159" si="61">E160</f>
        <v>850</v>
      </c>
      <c r="F159" s="9">
        <f t="shared" si="61"/>
        <v>0</v>
      </c>
      <c r="G159" s="9">
        <f>G160</f>
        <v>1870.1</v>
      </c>
    </row>
    <row r="160" spans="1:7" ht="37.5" x14ac:dyDescent="0.2">
      <c r="A160" s="5"/>
      <c r="B160" s="2" t="s">
        <v>6</v>
      </c>
      <c r="C160" s="10" t="s">
        <v>93</v>
      </c>
      <c r="D160" s="11">
        <v>600</v>
      </c>
      <c r="E160" s="9">
        <v>850</v>
      </c>
      <c r="F160" s="9"/>
      <c r="G160" s="9">
        <v>1870.1</v>
      </c>
    </row>
    <row r="161" spans="1:7" ht="18.75" x14ac:dyDescent="0.2">
      <c r="A161" s="5"/>
      <c r="B161" s="2" t="s">
        <v>434</v>
      </c>
      <c r="C161" s="10" t="s">
        <v>435</v>
      </c>
      <c r="D161" s="11"/>
      <c r="E161" s="9"/>
      <c r="F161" s="9"/>
      <c r="G161" s="9">
        <f>G162</f>
        <v>298.88367</v>
      </c>
    </row>
    <row r="162" spans="1:7" ht="37.5" x14ac:dyDescent="0.2">
      <c r="A162" s="5"/>
      <c r="B162" s="2" t="s">
        <v>6</v>
      </c>
      <c r="C162" s="10" t="s">
        <v>435</v>
      </c>
      <c r="D162" s="11">
        <v>600</v>
      </c>
      <c r="E162" s="9"/>
      <c r="F162" s="9"/>
      <c r="G162" s="9">
        <v>298.88367</v>
      </c>
    </row>
    <row r="163" spans="1:7" ht="18.75" x14ac:dyDescent="0.2">
      <c r="A163" s="5"/>
      <c r="B163" s="2" t="s">
        <v>198</v>
      </c>
      <c r="C163" s="10" t="s">
        <v>202</v>
      </c>
      <c r="D163" s="11"/>
      <c r="E163" s="9">
        <f>E164+E166</f>
        <v>10764</v>
      </c>
      <c r="F163" s="9">
        <f t="shared" ref="F163:G163" si="62">F164+F166</f>
        <v>1058.9000000000001</v>
      </c>
      <c r="G163" s="9">
        <f t="shared" si="62"/>
        <v>12422.9</v>
      </c>
    </row>
    <row r="164" spans="1:7" ht="37.5" x14ac:dyDescent="0.2">
      <c r="A164" s="5"/>
      <c r="B164" s="2" t="s">
        <v>26</v>
      </c>
      <c r="C164" s="10" t="s">
        <v>94</v>
      </c>
      <c r="D164" s="11" t="s">
        <v>0</v>
      </c>
      <c r="E164" s="9">
        <f t="shared" ref="E164:G164" si="63">E165</f>
        <v>10708.3</v>
      </c>
      <c r="F164" s="9">
        <f t="shared" si="63"/>
        <v>0</v>
      </c>
      <c r="G164" s="9">
        <f t="shared" si="63"/>
        <v>11308.3</v>
      </c>
    </row>
    <row r="165" spans="1:7" ht="37.5" x14ac:dyDescent="0.2">
      <c r="A165" s="5"/>
      <c r="B165" s="2" t="s">
        <v>6</v>
      </c>
      <c r="C165" s="10" t="s">
        <v>94</v>
      </c>
      <c r="D165" s="11" t="s">
        <v>7</v>
      </c>
      <c r="E165" s="9">
        <f>11822.9-1058.9-55.7</f>
        <v>10708.3</v>
      </c>
      <c r="F165" s="9"/>
      <c r="G165" s="9">
        <v>11308.3</v>
      </c>
    </row>
    <row r="166" spans="1:7" ht="37.5" x14ac:dyDescent="0.2">
      <c r="A166" s="5"/>
      <c r="B166" s="2" t="s">
        <v>278</v>
      </c>
      <c r="C166" s="10" t="s">
        <v>282</v>
      </c>
      <c r="D166" s="11"/>
      <c r="E166" s="9">
        <f t="shared" ref="E166:G166" si="64">E167</f>
        <v>55.7</v>
      </c>
      <c r="F166" s="9">
        <f t="shared" si="64"/>
        <v>1058.9000000000001</v>
      </c>
      <c r="G166" s="9">
        <f t="shared" si="64"/>
        <v>1114.6000000000001</v>
      </c>
    </row>
    <row r="167" spans="1:7" ht="37.5" x14ac:dyDescent="0.2">
      <c r="A167" s="5"/>
      <c r="B167" s="2" t="s">
        <v>6</v>
      </c>
      <c r="C167" s="10" t="s">
        <v>282</v>
      </c>
      <c r="D167" s="11" t="s">
        <v>7</v>
      </c>
      <c r="E167" s="9">
        <v>55.7</v>
      </c>
      <c r="F167" s="9">
        <v>1058.9000000000001</v>
      </c>
      <c r="G167" s="9">
        <f>E167+F167</f>
        <v>1114.6000000000001</v>
      </c>
    </row>
    <row r="168" spans="1:7" ht="59.25" customHeight="1" x14ac:dyDescent="0.2">
      <c r="A168" s="5"/>
      <c r="B168" s="2" t="s">
        <v>353</v>
      </c>
      <c r="C168" s="10" t="s">
        <v>362</v>
      </c>
      <c r="D168" s="11"/>
      <c r="E168" s="9">
        <f>E169</f>
        <v>0</v>
      </c>
      <c r="F168" s="9">
        <f t="shared" ref="F168:G168" si="65">F169</f>
        <v>601.9</v>
      </c>
      <c r="G168" s="9">
        <f t="shared" si="65"/>
        <v>601.9</v>
      </c>
    </row>
    <row r="169" spans="1:7" ht="22.5" customHeight="1" x14ac:dyDescent="0.2">
      <c r="A169" s="5"/>
      <c r="B169" s="2" t="s">
        <v>69</v>
      </c>
      <c r="C169" s="10" t="s">
        <v>193</v>
      </c>
      <c r="D169" s="11"/>
      <c r="E169" s="9">
        <f t="shared" ref="E169:G169" si="66">E170</f>
        <v>0</v>
      </c>
      <c r="F169" s="9">
        <f t="shared" si="66"/>
        <v>601.9</v>
      </c>
      <c r="G169" s="9">
        <f t="shared" si="66"/>
        <v>601.9</v>
      </c>
    </row>
    <row r="170" spans="1:7" ht="37.5" x14ac:dyDescent="0.2">
      <c r="A170" s="5"/>
      <c r="B170" s="2" t="s">
        <v>6</v>
      </c>
      <c r="C170" s="10" t="s">
        <v>193</v>
      </c>
      <c r="D170" s="11">
        <v>600</v>
      </c>
      <c r="E170" s="9"/>
      <c r="F170" s="9">
        <v>601.9</v>
      </c>
      <c r="G170" s="9">
        <f>E170+F170</f>
        <v>601.9</v>
      </c>
    </row>
    <row r="171" spans="1:7" ht="18.75" x14ac:dyDescent="0.2">
      <c r="A171" s="5"/>
      <c r="B171" s="2" t="s">
        <v>264</v>
      </c>
      <c r="C171" s="10" t="s">
        <v>363</v>
      </c>
      <c r="D171" s="11"/>
      <c r="E171" s="9">
        <f t="shared" ref="E171:G171" si="67">E172</f>
        <v>1500</v>
      </c>
      <c r="F171" s="9">
        <f t="shared" si="67"/>
        <v>0</v>
      </c>
      <c r="G171" s="9">
        <f t="shared" si="67"/>
        <v>1500</v>
      </c>
    </row>
    <row r="172" spans="1:7" ht="37.5" x14ac:dyDescent="0.2">
      <c r="A172" s="5"/>
      <c r="B172" s="2" t="s">
        <v>6</v>
      </c>
      <c r="C172" s="10" t="s">
        <v>363</v>
      </c>
      <c r="D172" s="11">
        <v>600</v>
      </c>
      <c r="E172" s="9">
        <f>150+1350</f>
        <v>1500</v>
      </c>
      <c r="F172" s="9"/>
      <c r="G172" s="9">
        <f>E172+F172</f>
        <v>1500</v>
      </c>
    </row>
    <row r="173" spans="1:7" ht="75" x14ac:dyDescent="0.2">
      <c r="A173" s="5"/>
      <c r="B173" s="2" t="s">
        <v>436</v>
      </c>
      <c r="C173" s="10" t="s">
        <v>437</v>
      </c>
      <c r="D173" s="11"/>
      <c r="E173" s="9"/>
      <c r="F173" s="9"/>
      <c r="G173" s="9">
        <f>G174</f>
        <v>173.1</v>
      </c>
    </row>
    <row r="174" spans="1:7" ht="37.5" x14ac:dyDescent="0.2">
      <c r="A174" s="5"/>
      <c r="B174" s="2" t="s">
        <v>6</v>
      </c>
      <c r="C174" s="10" t="s">
        <v>437</v>
      </c>
      <c r="D174" s="11">
        <v>600</v>
      </c>
      <c r="E174" s="9"/>
      <c r="F174" s="9"/>
      <c r="G174" s="9">
        <v>173.1</v>
      </c>
    </row>
    <row r="175" spans="1:7" ht="37.5" x14ac:dyDescent="0.2">
      <c r="A175" s="5"/>
      <c r="B175" s="2" t="s">
        <v>25</v>
      </c>
      <c r="C175" s="10" t="s">
        <v>80</v>
      </c>
      <c r="D175" s="11" t="s">
        <v>0</v>
      </c>
      <c r="E175" s="9">
        <f>E178+E183+E186+E188</f>
        <v>18829.399999999998</v>
      </c>
      <c r="F175" s="9">
        <f t="shared" ref="F175" si="68">F178+F183+F186+F189</f>
        <v>25221.4</v>
      </c>
      <c r="G175" s="9">
        <f>G178+G183+G186+G189+G176</f>
        <v>43178.608999999997</v>
      </c>
    </row>
    <row r="176" spans="1:7" ht="18.75" x14ac:dyDescent="0.2">
      <c r="A176" s="5"/>
      <c r="B176" s="2" t="s">
        <v>415</v>
      </c>
      <c r="C176" s="10" t="s">
        <v>416</v>
      </c>
      <c r="D176" s="28"/>
      <c r="E176" s="9"/>
      <c r="F176" s="9"/>
      <c r="G176" s="9">
        <f>G177</f>
        <v>1200</v>
      </c>
    </row>
    <row r="177" spans="1:7" ht="37.5" x14ac:dyDescent="0.2">
      <c r="A177" s="5"/>
      <c r="B177" s="2" t="s">
        <v>6</v>
      </c>
      <c r="C177" s="10" t="s">
        <v>416</v>
      </c>
      <c r="D177" s="33">
        <v>600</v>
      </c>
      <c r="E177" s="9"/>
      <c r="F177" s="9"/>
      <c r="G177" s="9">
        <v>1200</v>
      </c>
    </row>
    <row r="178" spans="1:7" ht="22.5" customHeight="1" x14ac:dyDescent="0.2">
      <c r="A178" s="5"/>
      <c r="B178" s="2" t="s">
        <v>198</v>
      </c>
      <c r="C178" s="10" t="s">
        <v>199</v>
      </c>
      <c r="D178" s="11"/>
      <c r="E178" s="9">
        <f>E179+E181</f>
        <v>17493.099999999999</v>
      </c>
      <c r="F178" s="9">
        <f t="shared" ref="F178:G178" si="69">F179+F181</f>
        <v>1123.7</v>
      </c>
      <c r="G178" s="9">
        <f t="shared" si="69"/>
        <v>20816.8</v>
      </c>
    </row>
    <row r="179" spans="1:7" ht="37.5" x14ac:dyDescent="0.2">
      <c r="A179" s="5"/>
      <c r="B179" s="2" t="s">
        <v>26</v>
      </c>
      <c r="C179" s="10" t="s">
        <v>81</v>
      </c>
      <c r="D179" s="11" t="s">
        <v>0</v>
      </c>
      <c r="E179" s="9">
        <f t="shared" ref="E179:G179" si="70">E180</f>
        <v>17434</v>
      </c>
      <c r="F179" s="9">
        <f t="shared" si="70"/>
        <v>0</v>
      </c>
      <c r="G179" s="9">
        <f t="shared" si="70"/>
        <v>19634</v>
      </c>
    </row>
    <row r="180" spans="1:7" ht="37.5" x14ac:dyDescent="0.2">
      <c r="A180" s="5"/>
      <c r="B180" s="2" t="s">
        <v>6</v>
      </c>
      <c r="C180" s="10" t="s">
        <v>81</v>
      </c>
      <c r="D180" s="11" t="s">
        <v>7</v>
      </c>
      <c r="E180" s="9">
        <f>18616.8-1123.7-59.1</f>
        <v>17434</v>
      </c>
      <c r="F180" s="9"/>
      <c r="G180" s="9">
        <v>19634</v>
      </c>
    </row>
    <row r="181" spans="1:7" ht="37.5" x14ac:dyDescent="0.2">
      <c r="A181" s="5"/>
      <c r="B181" s="2" t="s">
        <v>278</v>
      </c>
      <c r="C181" s="10" t="s">
        <v>279</v>
      </c>
      <c r="D181" s="11"/>
      <c r="E181" s="9">
        <f t="shared" ref="E181:G181" si="71">E182</f>
        <v>59.1</v>
      </c>
      <c r="F181" s="9">
        <f t="shared" si="71"/>
        <v>1123.7</v>
      </c>
      <c r="G181" s="9">
        <f t="shared" si="71"/>
        <v>1182.8</v>
      </c>
    </row>
    <row r="182" spans="1:7" ht="37.5" x14ac:dyDescent="0.2">
      <c r="A182" s="5"/>
      <c r="B182" s="2" t="s">
        <v>6</v>
      </c>
      <c r="C182" s="10" t="s">
        <v>279</v>
      </c>
      <c r="D182" s="11">
        <v>600</v>
      </c>
      <c r="E182" s="9">
        <v>59.1</v>
      </c>
      <c r="F182" s="9">
        <v>1123.7</v>
      </c>
      <c r="G182" s="9">
        <f>E182+F182</f>
        <v>1182.8</v>
      </c>
    </row>
    <row r="183" spans="1:7" ht="60.75" customHeight="1" x14ac:dyDescent="0.2">
      <c r="A183" s="5"/>
      <c r="B183" s="2" t="s">
        <v>353</v>
      </c>
      <c r="C183" s="10" t="s">
        <v>354</v>
      </c>
      <c r="D183" s="11"/>
      <c r="E183" s="9">
        <f>E184</f>
        <v>0</v>
      </c>
      <c r="F183" s="9">
        <f t="shared" ref="F183:G183" si="72">F184</f>
        <v>425</v>
      </c>
      <c r="G183" s="9">
        <f t="shared" si="72"/>
        <v>425</v>
      </c>
    </row>
    <row r="184" spans="1:7" ht="25.5" customHeight="1" x14ac:dyDescent="0.2">
      <c r="A184" s="5"/>
      <c r="B184" s="2" t="s">
        <v>69</v>
      </c>
      <c r="C184" s="10" t="s">
        <v>184</v>
      </c>
      <c r="D184" s="11"/>
      <c r="E184" s="9">
        <f t="shared" ref="E184:G184" si="73">E185</f>
        <v>0</v>
      </c>
      <c r="F184" s="9">
        <f t="shared" si="73"/>
        <v>425</v>
      </c>
      <c r="G184" s="9">
        <f t="shared" si="73"/>
        <v>425</v>
      </c>
    </row>
    <row r="185" spans="1:7" ht="37.5" x14ac:dyDescent="0.2">
      <c r="A185" s="5"/>
      <c r="B185" s="2" t="s">
        <v>6</v>
      </c>
      <c r="C185" s="10" t="s">
        <v>184</v>
      </c>
      <c r="D185" s="11">
        <v>600</v>
      </c>
      <c r="E185" s="9"/>
      <c r="F185" s="9">
        <v>425</v>
      </c>
      <c r="G185" s="9">
        <f>E185+F185</f>
        <v>425</v>
      </c>
    </row>
    <row r="186" spans="1:7" ht="56.25" x14ac:dyDescent="0.2">
      <c r="A186" s="5"/>
      <c r="B186" s="2" t="s">
        <v>289</v>
      </c>
      <c r="C186" s="10" t="s">
        <v>257</v>
      </c>
      <c r="D186" s="11" t="s">
        <v>0</v>
      </c>
      <c r="E186" s="9">
        <f t="shared" ref="E186:G186" si="74">E187</f>
        <v>1097.0999999999999</v>
      </c>
      <c r="F186" s="9">
        <f t="shared" si="74"/>
        <v>0</v>
      </c>
      <c r="G186" s="9">
        <f t="shared" si="74"/>
        <v>6621.009</v>
      </c>
    </row>
    <row r="187" spans="1:7" ht="37.5" x14ac:dyDescent="0.2">
      <c r="A187" s="5"/>
      <c r="B187" s="2" t="s">
        <v>6</v>
      </c>
      <c r="C187" s="10" t="s">
        <v>257</v>
      </c>
      <c r="D187" s="11" t="s">
        <v>7</v>
      </c>
      <c r="E187" s="9">
        <f>850+247.1</f>
        <v>1097.0999999999999</v>
      </c>
      <c r="F187" s="9"/>
      <c r="G187" s="9">
        <v>6621.009</v>
      </c>
    </row>
    <row r="188" spans="1:7" ht="40.5" customHeight="1" x14ac:dyDescent="0.2">
      <c r="A188" s="5"/>
      <c r="B188" s="2" t="s">
        <v>360</v>
      </c>
      <c r="C188" s="10" t="s">
        <v>361</v>
      </c>
      <c r="D188" s="11"/>
      <c r="E188" s="9">
        <f>E189</f>
        <v>239.2</v>
      </c>
      <c r="F188" s="9">
        <f t="shared" ref="F188:G188" si="75">F189</f>
        <v>23672.7</v>
      </c>
      <c r="G188" s="9">
        <f t="shared" si="75"/>
        <v>14115.8</v>
      </c>
    </row>
    <row r="189" spans="1:7" ht="78.75" customHeight="1" x14ac:dyDescent="0.2">
      <c r="A189" s="5"/>
      <c r="B189" s="2" t="s">
        <v>346</v>
      </c>
      <c r="C189" s="10" t="s">
        <v>340</v>
      </c>
      <c r="D189" s="11"/>
      <c r="E189" s="9">
        <f>E190</f>
        <v>239.2</v>
      </c>
      <c r="F189" s="9">
        <f>F190</f>
        <v>23672.7</v>
      </c>
      <c r="G189" s="9">
        <f>G190</f>
        <v>14115.8</v>
      </c>
    </row>
    <row r="190" spans="1:7" ht="37.5" x14ac:dyDescent="0.2">
      <c r="A190" s="5"/>
      <c r="B190" s="2" t="s">
        <v>6</v>
      </c>
      <c r="C190" s="10" t="s">
        <v>340</v>
      </c>
      <c r="D190" s="11">
        <v>600</v>
      </c>
      <c r="E190" s="9">
        <v>239.2</v>
      </c>
      <c r="F190" s="9">
        <v>23672.7</v>
      </c>
      <c r="G190" s="9">
        <v>14115.8</v>
      </c>
    </row>
    <row r="191" spans="1:7" ht="37.5" x14ac:dyDescent="0.2">
      <c r="A191" s="5"/>
      <c r="B191" s="2" t="s">
        <v>30</v>
      </c>
      <c r="C191" s="10" t="s">
        <v>95</v>
      </c>
      <c r="D191" s="11" t="s">
        <v>0</v>
      </c>
      <c r="E191" s="9">
        <f t="shared" ref="E191:G191" si="76">E192+E197+E202</f>
        <v>20404.5</v>
      </c>
      <c r="F191" s="9">
        <f t="shared" si="76"/>
        <v>0</v>
      </c>
      <c r="G191" s="9">
        <f t="shared" si="76"/>
        <v>23415.485999999997</v>
      </c>
    </row>
    <row r="192" spans="1:7" ht="37.5" x14ac:dyDescent="0.2">
      <c r="A192" s="5"/>
      <c r="B192" s="2" t="s">
        <v>203</v>
      </c>
      <c r="C192" s="10" t="s">
        <v>204</v>
      </c>
      <c r="D192" s="11"/>
      <c r="E192" s="9">
        <f t="shared" ref="E192:G192" si="77">E193</f>
        <v>1715.5</v>
      </c>
      <c r="F192" s="9">
        <f t="shared" si="77"/>
        <v>0</v>
      </c>
      <c r="G192" s="9">
        <f t="shared" si="77"/>
        <v>1793.386</v>
      </c>
    </row>
    <row r="193" spans="1:7" ht="18.75" x14ac:dyDescent="0.2">
      <c r="A193" s="5"/>
      <c r="B193" s="2" t="s">
        <v>31</v>
      </c>
      <c r="C193" s="10" t="s">
        <v>96</v>
      </c>
      <c r="D193" s="11" t="s">
        <v>0</v>
      </c>
      <c r="E193" s="9">
        <f t="shared" ref="E193:G193" si="78">E194+E195+E196</f>
        <v>1715.5</v>
      </c>
      <c r="F193" s="9">
        <f t="shared" si="78"/>
        <v>0</v>
      </c>
      <c r="G193" s="9">
        <f t="shared" si="78"/>
        <v>1793.386</v>
      </c>
    </row>
    <row r="194" spans="1:7" ht="63.75" customHeight="1" x14ac:dyDescent="0.2">
      <c r="A194" s="5"/>
      <c r="B194" s="2" t="s">
        <v>9</v>
      </c>
      <c r="C194" s="10" t="s">
        <v>96</v>
      </c>
      <c r="D194" s="11" t="s">
        <v>10</v>
      </c>
      <c r="E194" s="9">
        <v>1662.8</v>
      </c>
      <c r="F194" s="9"/>
      <c r="G194" s="9">
        <f t="shared" ref="G194" si="79">E194+F194</f>
        <v>1662.8</v>
      </c>
    </row>
    <row r="195" spans="1:7" ht="37.5" x14ac:dyDescent="0.2">
      <c r="A195" s="5"/>
      <c r="B195" s="2" t="s">
        <v>111</v>
      </c>
      <c r="C195" s="10" t="s">
        <v>96</v>
      </c>
      <c r="D195" s="11" t="s">
        <v>5</v>
      </c>
      <c r="E195" s="9">
        <v>51.7</v>
      </c>
      <c r="F195" s="9"/>
      <c r="G195" s="9">
        <v>130.18600000000001</v>
      </c>
    </row>
    <row r="196" spans="1:7" ht="18.75" x14ac:dyDescent="0.2">
      <c r="A196" s="5"/>
      <c r="B196" s="2" t="s">
        <v>11</v>
      </c>
      <c r="C196" s="10" t="s">
        <v>96</v>
      </c>
      <c r="D196" s="11" t="s">
        <v>12</v>
      </c>
      <c r="E196" s="9">
        <v>1</v>
      </c>
      <c r="F196" s="9"/>
      <c r="G196" s="9">
        <v>0.4</v>
      </c>
    </row>
    <row r="197" spans="1:7" ht="56.25" x14ac:dyDescent="0.2">
      <c r="A197" s="5"/>
      <c r="B197" s="2" t="s">
        <v>205</v>
      </c>
      <c r="C197" s="10" t="s">
        <v>206</v>
      </c>
      <c r="D197" s="11"/>
      <c r="E197" s="9">
        <f t="shared" ref="E197:G197" si="80">E198</f>
        <v>3537.7</v>
      </c>
      <c r="F197" s="9">
        <f t="shared" si="80"/>
        <v>0</v>
      </c>
      <c r="G197" s="9">
        <f t="shared" si="80"/>
        <v>4750.8</v>
      </c>
    </row>
    <row r="198" spans="1:7" ht="37.5" x14ac:dyDescent="0.2">
      <c r="A198" s="5"/>
      <c r="B198" s="2" t="s">
        <v>207</v>
      </c>
      <c r="C198" s="10" t="s">
        <v>97</v>
      </c>
      <c r="D198" s="11" t="s">
        <v>0</v>
      </c>
      <c r="E198" s="9">
        <f t="shared" ref="E198:G198" si="81">E199+E200+E201</f>
        <v>3537.7</v>
      </c>
      <c r="F198" s="9">
        <f t="shared" si="81"/>
        <v>0</v>
      </c>
      <c r="G198" s="9">
        <f t="shared" si="81"/>
        <v>4750.8</v>
      </c>
    </row>
    <row r="199" spans="1:7" ht="61.5" customHeight="1" x14ac:dyDescent="0.2">
      <c r="A199" s="5"/>
      <c r="B199" s="2" t="s">
        <v>9</v>
      </c>
      <c r="C199" s="10" t="s">
        <v>97</v>
      </c>
      <c r="D199" s="11" t="s">
        <v>10</v>
      </c>
      <c r="E199" s="9">
        <v>3376.6</v>
      </c>
      <c r="F199" s="9"/>
      <c r="G199" s="9">
        <f t="shared" ref="G199" si="82">E199+F199</f>
        <v>3376.6</v>
      </c>
    </row>
    <row r="200" spans="1:7" ht="37.5" x14ac:dyDescent="0.2">
      <c r="A200" s="5"/>
      <c r="B200" s="2" t="s">
        <v>111</v>
      </c>
      <c r="C200" s="10" t="s">
        <v>97</v>
      </c>
      <c r="D200" s="11" t="s">
        <v>5</v>
      </c>
      <c r="E200" s="9">
        <v>159.4</v>
      </c>
      <c r="F200" s="9"/>
      <c r="G200" s="9">
        <v>1373.5</v>
      </c>
    </row>
    <row r="201" spans="1:7" ht="18.75" x14ac:dyDescent="0.2">
      <c r="A201" s="5"/>
      <c r="B201" s="2" t="s">
        <v>11</v>
      </c>
      <c r="C201" s="10" t="s">
        <v>97</v>
      </c>
      <c r="D201" s="11" t="s">
        <v>12</v>
      </c>
      <c r="E201" s="9">
        <v>1.7</v>
      </c>
      <c r="F201" s="9"/>
      <c r="G201" s="9">
        <v>0.7</v>
      </c>
    </row>
    <row r="202" spans="1:7" ht="41.25" customHeight="1" x14ac:dyDescent="0.2">
      <c r="A202" s="5"/>
      <c r="B202" s="2" t="s">
        <v>208</v>
      </c>
      <c r="C202" s="10" t="s">
        <v>232</v>
      </c>
      <c r="D202" s="11"/>
      <c r="E202" s="9">
        <f t="shared" ref="E202:G202" si="83">E203</f>
        <v>15151.3</v>
      </c>
      <c r="F202" s="9">
        <f t="shared" si="83"/>
        <v>0</v>
      </c>
      <c r="G202" s="9">
        <f t="shared" si="83"/>
        <v>16871.3</v>
      </c>
    </row>
    <row r="203" spans="1:7" ht="37.5" x14ac:dyDescent="0.2">
      <c r="A203" s="5"/>
      <c r="B203" s="2" t="s">
        <v>207</v>
      </c>
      <c r="C203" s="10" t="s">
        <v>99</v>
      </c>
      <c r="D203" s="11" t="s">
        <v>0</v>
      </c>
      <c r="E203" s="9">
        <f>E204+E205+E206</f>
        <v>15151.3</v>
      </c>
      <c r="F203" s="9">
        <f>F204+F205+F206</f>
        <v>0</v>
      </c>
      <c r="G203" s="9">
        <f>G204+G205+G206</f>
        <v>16871.3</v>
      </c>
    </row>
    <row r="204" spans="1:7" ht="60" customHeight="1" x14ac:dyDescent="0.2">
      <c r="A204" s="5"/>
      <c r="B204" s="2" t="s">
        <v>9</v>
      </c>
      <c r="C204" s="10" t="s">
        <v>99</v>
      </c>
      <c r="D204" s="11" t="s">
        <v>10</v>
      </c>
      <c r="E204" s="9">
        <v>14640.8</v>
      </c>
      <c r="F204" s="9"/>
      <c r="G204" s="9">
        <f>14340.8-104.25-45.75</f>
        <v>14190.8</v>
      </c>
    </row>
    <row r="205" spans="1:7" ht="37.5" x14ac:dyDescent="0.2">
      <c r="A205" s="5"/>
      <c r="B205" s="2" t="s">
        <v>111</v>
      </c>
      <c r="C205" s="10" t="s">
        <v>99</v>
      </c>
      <c r="D205" s="11" t="s">
        <v>5</v>
      </c>
      <c r="E205" s="9">
        <v>499</v>
      </c>
      <c r="F205" s="9"/>
      <c r="G205" s="9">
        <f>2369+300</f>
        <v>2669</v>
      </c>
    </row>
    <row r="206" spans="1:7" ht="19.5" customHeight="1" x14ac:dyDescent="0.2">
      <c r="A206" s="5"/>
      <c r="B206" s="2" t="s">
        <v>11</v>
      </c>
      <c r="C206" s="10" t="s">
        <v>99</v>
      </c>
      <c r="D206" s="11" t="s">
        <v>12</v>
      </c>
      <c r="E206" s="9">
        <v>11.5</v>
      </c>
      <c r="F206" s="9"/>
      <c r="G206" s="9">
        <f t="shared" ref="G206" si="84">E206+F206</f>
        <v>11.5</v>
      </c>
    </row>
    <row r="207" spans="1:7" ht="56.25" x14ac:dyDescent="0.2">
      <c r="A207" s="14">
        <v>3</v>
      </c>
      <c r="B207" s="6" t="s">
        <v>332</v>
      </c>
      <c r="C207" s="7" t="s">
        <v>331</v>
      </c>
      <c r="D207" s="8"/>
      <c r="E207" s="13">
        <f>E208+E210</f>
        <v>15</v>
      </c>
      <c r="F207" s="13">
        <f>F208</f>
        <v>0</v>
      </c>
      <c r="G207" s="13">
        <f>G208+G210</f>
        <v>0</v>
      </c>
    </row>
    <row r="208" spans="1:7" ht="37.5" hidden="1" x14ac:dyDescent="0.2">
      <c r="A208" s="5"/>
      <c r="B208" s="2" t="s">
        <v>351</v>
      </c>
      <c r="C208" s="10" t="s">
        <v>333</v>
      </c>
      <c r="D208" s="11"/>
      <c r="E208" s="9">
        <f>E209</f>
        <v>10</v>
      </c>
      <c r="F208" s="9">
        <f>F209</f>
        <v>0</v>
      </c>
      <c r="G208" s="9">
        <f>G209</f>
        <v>0</v>
      </c>
    </row>
    <row r="209" spans="1:7" ht="37.5" hidden="1" x14ac:dyDescent="0.2">
      <c r="A209" s="5"/>
      <c r="B209" s="2" t="s">
        <v>111</v>
      </c>
      <c r="C209" s="10" t="s">
        <v>333</v>
      </c>
      <c r="D209" s="11">
        <v>200</v>
      </c>
      <c r="E209" s="9">
        <v>10</v>
      </c>
      <c r="F209" s="9"/>
      <c r="G209" s="9">
        <v>0</v>
      </c>
    </row>
    <row r="210" spans="1:7" ht="37.5" hidden="1" x14ac:dyDescent="0.2">
      <c r="A210" s="5"/>
      <c r="B210" s="2" t="s">
        <v>352</v>
      </c>
      <c r="C210" s="10" t="s">
        <v>334</v>
      </c>
      <c r="D210" s="11"/>
      <c r="E210" s="9">
        <f>E211</f>
        <v>5</v>
      </c>
      <c r="F210" s="9">
        <f t="shared" ref="F210:G210" si="85">F211</f>
        <v>0</v>
      </c>
      <c r="G210" s="9">
        <f t="shared" si="85"/>
        <v>0</v>
      </c>
    </row>
    <row r="211" spans="1:7" ht="16.5" hidden="1" customHeight="1" x14ac:dyDescent="0.2">
      <c r="A211" s="5"/>
      <c r="B211" s="2" t="s">
        <v>111</v>
      </c>
      <c r="C211" s="10" t="s">
        <v>334</v>
      </c>
      <c r="D211" s="11">
        <v>200</v>
      </c>
      <c r="E211" s="9">
        <v>5</v>
      </c>
      <c r="F211" s="9"/>
      <c r="G211" s="9">
        <v>0</v>
      </c>
    </row>
    <row r="212" spans="1:7" ht="37.5" x14ac:dyDescent="0.2">
      <c r="A212" s="14">
        <v>4</v>
      </c>
      <c r="B212" s="17" t="s">
        <v>32</v>
      </c>
      <c r="C212" s="7" t="s">
        <v>103</v>
      </c>
      <c r="D212" s="8" t="s">
        <v>0</v>
      </c>
      <c r="E212" s="13">
        <f>E213+E221</f>
        <v>8151.7999999999993</v>
      </c>
      <c r="F212" s="13">
        <f t="shared" ref="F212:G212" si="86">F213+F221</f>
        <v>4795.6000000000004</v>
      </c>
      <c r="G212" s="13">
        <f t="shared" si="86"/>
        <v>18945.22</v>
      </c>
    </row>
    <row r="213" spans="1:7" ht="56.25" x14ac:dyDescent="0.2">
      <c r="A213" s="5"/>
      <c r="B213" s="2" t="s">
        <v>195</v>
      </c>
      <c r="C213" s="10" t="s">
        <v>104</v>
      </c>
      <c r="D213" s="11"/>
      <c r="E213" s="9">
        <f>E214</f>
        <v>2158.1</v>
      </c>
      <c r="F213" s="9">
        <f t="shared" ref="F213" si="87">F214</f>
        <v>4795.6000000000004</v>
      </c>
      <c r="G213" s="9">
        <f>G214+G219</f>
        <v>12953.7</v>
      </c>
    </row>
    <row r="214" spans="1:7" ht="18.75" x14ac:dyDescent="0.2">
      <c r="A214" s="5"/>
      <c r="B214" s="2" t="s">
        <v>194</v>
      </c>
      <c r="C214" s="10" t="s">
        <v>105</v>
      </c>
      <c r="D214" s="11" t="s">
        <v>0</v>
      </c>
      <c r="E214" s="9">
        <f t="shared" ref="E214:G214" si="88">E217+E216</f>
        <v>2158.1</v>
      </c>
      <c r="F214" s="9">
        <f t="shared" si="88"/>
        <v>4795.6000000000004</v>
      </c>
      <c r="G214" s="9">
        <f t="shared" si="88"/>
        <v>6953.7000000000007</v>
      </c>
    </row>
    <row r="215" spans="1:7" ht="37.5" x14ac:dyDescent="0.2">
      <c r="A215" s="5"/>
      <c r="B215" s="2" t="s">
        <v>254</v>
      </c>
      <c r="C215" s="10" t="s">
        <v>255</v>
      </c>
      <c r="D215" s="11" t="s">
        <v>0</v>
      </c>
      <c r="E215" s="9">
        <f>E216</f>
        <v>0</v>
      </c>
      <c r="F215" s="9">
        <f>F216</f>
        <v>4795.6000000000004</v>
      </c>
      <c r="G215" s="9">
        <f>G216</f>
        <v>4795.6000000000004</v>
      </c>
    </row>
    <row r="216" spans="1:7" ht="18.75" x14ac:dyDescent="0.2">
      <c r="A216" s="5"/>
      <c r="B216" s="2" t="s">
        <v>13</v>
      </c>
      <c r="C216" s="10" t="s">
        <v>255</v>
      </c>
      <c r="D216" s="11" t="s">
        <v>14</v>
      </c>
      <c r="E216" s="9"/>
      <c r="F216" s="9">
        <v>4795.6000000000004</v>
      </c>
      <c r="G216" s="9">
        <f t="shared" ref="G216:G218" si="89">E216+F216</f>
        <v>4795.6000000000004</v>
      </c>
    </row>
    <row r="217" spans="1:7" ht="37.5" x14ac:dyDescent="0.2">
      <c r="A217" s="5"/>
      <c r="B217" s="2" t="s">
        <v>196</v>
      </c>
      <c r="C217" s="10" t="s">
        <v>197</v>
      </c>
      <c r="D217" s="11" t="s">
        <v>0</v>
      </c>
      <c r="E217" s="9">
        <f t="shared" ref="E217:G217" si="90">E218</f>
        <v>2158.1</v>
      </c>
      <c r="F217" s="9">
        <f t="shared" si="90"/>
        <v>0</v>
      </c>
      <c r="G217" s="9">
        <f t="shared" si="90"/>
        <v>2158.1</v>
      </c>
    </row>
    <row r="218" spans="1:7" ht="18.75" x14ac:dyDescent="0.2">
      <c r="A218" s="5"/>
      <c r="B218" s="2" t="s">
        <v>13</v>
      </c>
      <c r="C218" s="10" t="s">
        <v>197</v>
      </c>
      <c r="D218" s="11" t="s">
        <v>14</v>
      </c>
      <c r="E218" s="9">
        <v>2158.1</v>
      </c>
      <c r="F218" s="9"/>
      <c r="G218" s="9">
        <f t="shared" si="89"/>
        <v>2158.1</v>
      </c>
    </row>
    <row r="219" spans="1:7" ht="37.5" x14ac:dyDescent="0.2">
      <c r="A219" s="5"/>
      <c r="B219" s="2" t="s">
        <v>428</v>
      </c>
      <c r="C219" s="10" t="s">
        <v>427</v>
      </c>
      <c r="D219" s="11"/>
      <c r="E219" s="9"/>
      <c r="F219" s="9"/>
      <c r="G219" s="9">
        <f>G220</f>
        <v>6000</v>
      </c>
    </row>
    <row r="220" spans="1:7" ht="18.75" x14ac:dyDescent="0.2">
      <c r="A220" s="5"/>
      <c r="B220" s="2" t="s">
        <v>13</v>
      </c>
      <c r="C220" s="10" t="s">
        <v>427</v>
      </c>
      <c r="D220" s="11" t="s">
        <v>14</v>
      </c>
      <c r="E220" s="9"/>
      <c r="F220" s="9"/>
      <c r="G220" s="9">
        <v>6000</v>
      </c>
    </row>
    <row r="221" spans="1:7" ht="42" customHeight="1" x14ac:dyDescent="0.2">
      <c r="A221" s="5"/>
      <c r="B221" s="12" t="s">
        <v>33</v>
      </c>
      <c r="C221" s="10" t="s">
        <v>190</v>
      </c>
      <c r="D221" s="11" t="s">
        <v>0</v>
      </c>
      <c r="E221" s="9">
        <f t="shared" ref="E221:G222" si="91">E222</f>
        <v>5993.7</v>
      </c>
      <c r="F221" s="9">
        <f t="shared" si="91"/>
        <v>0</v>
      </c>
      <c r="G221" s="9">
        <f t="shared" si="91"/>
        <v>5991.52</v>
      </c>
    </row>
    <row r="222" spans="1:7" ht="37.5" x14ac:dyDescent="0.2">
      <c r="A222" s="5"/>
      <c r="B222" s="12" t="s">
        <v>220</v>
      </c>
      <c r="C222" s="10" t="s">
        <v>221</v>
      </c>
      <c r="D222" s="11"/>
      <c r="E222" s="9">
        <f t="shared" si="91"/>
        <v>5993.7</v>
      </c>
      <c r="F222" s="9">
        <f t="shared" si="91"/>
        <v>0</v>
      </c>
      <c r="G222" s="9">
        <f t="shared" si="91"/>
        <v>5991.52</v>
      </c>
    </row>
    <row r="223" spans="1:7" ht="18.75" x14ac:dyDescent="0.2">
      <c r="A223" s="5"/>
      <c r="B223" s="2" t="s">
        <v>22</v>
      </c>
      <c r="C223" s="10" t="s">
        <v>165</v>
      </c>
      <c r="D223" s="11" t="s">
        <v>0</v>
      </c>
      <c r="E223" s="9">
        <f t="shared" ref="E223:G223" si="92">E224+E225+E226</f>
        <v>5993.7</v>
      </c>
      <c r="F223" s="9">
        <f t="shared" si="92"/>
        <v>0</v>
      </c>
      <c r="G223" s="9">
        <f t="shared" si="92"/>
        <v>5991.52</v>
      </c>
    </row>
    <row r="224" spans="1:7" ht="60" customHeight="1" x14ac:dyDescent="0.2">
      <c r="A224" s="5"/>
      <c r="B224" s="2" t="s">
        <v>9</v>
      </c>
      <c r="C224" s="10" t="s">
        <v>165</v>
      </c>
      <c r="D224" s="11" t="s">
        <v>10</v>
      </c>
      <c r="E224" s="9">
        <v>5617.7</v>
      </c>
      <c r="F224" s="9"/>
      <c r="G224" s="9">
        <v>5615.52</v>
      </c>
    </row>
    <row r="225" spans="1:7" ht="37.5" x14ac:dyDescent="0.2">
      <c r="A225" s="5"/>
      <c r="B225" s="2" t="s">
        <v>111</v>
      </c>
      <c r="C225" s="10" t="s">
        <v>165</v>
      </c>
      <c r="D225" s="11" t="s">
        <v>5</v>
      </c>
      <c r="E225" s="9">
        <v>370.5</v>
      </c>
      <c r="F225" s="9"/>
      <c r="G225" s="9">
        <f t="shared" ref="G225:G226" si="93">E225+F225</f>
        <v>370.5</v>
      </c>
    </row>
    <row r="226" spans="1:7" ht="18.75" x14ac:dyDescent="0.2">
      <c r="A226" s="5"/>
      <c r="B226" s="2" t="s">
        <v>11</v>
      </c>
      <c r="C226" s="10" t="s">
        <v>165</v>
      </c>
      <c r="D226" s="11" t="s">
        <v>12</v>
      </c>
      <c r="E226" s="9">
        <v>5.5</v>
      </c>
      <c r="F226" s="9"/>
      <c r="G226" s="9">
        <f t="shared" si="93"/>
        <v>5.5</v>
      </c>
    </row>
    <row r="227" spans="1:7" ht="45.75" customHeight="1" x14ac:dyDescent="0.2">
      <c r="A227" s="14">
        <v>5</v>
      </c>
      <c r="B227" s="17" t="s">
        <v>23</v>
      </c>
      <c r="C227" s="7" t="s">
        <v>87</v>
      </c>
      <c r="D227" s="8"/>
      <c r="E227" s="13">
        <f t="shared" ref="E227:F227" si="94">E228</f>
        <v>1278.2</v>
      </c>
      <c r="F227" s="13">
        <f t="shared" si="94"/>
        <v>0</v>
      </c>
      <c r="G227" s="13">
        <f>G228+G231</f>
        <v>7563.8112799999999</v>
      </c>
    </row>
    <row r="228" spans="1:7" ht="37.5" x14ac:dyDescent="0.2">
      <c r="A228" s="5"/>
      <c r="B228" s="2" t="s">
        <v>89</v>
      </c>
      <c r="C228" s="10" t="s">
        <v>88</v>
      </c>
      <c r="D228" s="11" t="s">
        <v>0</v>
      </c>
      <c r="E228" s="9">
        <f>E229+E230</f>
        <v>1278.2</v>
      </c>
      <c r="F228" s="9">
        <f t="shared" ref="F228:G228" si="95">F229+F230</f>
        <v>0</v>
      </c>
      <c r="G228" s="9">
        <f t="shared" si="95"/>
        <v>1562.8112799999999</v>
      </c>
    </row>
    <row r="229" spans="1:7" ht="37.5" x14ac:dyDescent="0.2">
      <c r="A229" s="5"/>
      <c r="B229" s="2" t="s">
        <v>111</v>
      </c>
      <c r="C229" s="10" t="s">
        <v>88</v>
      </c>
      <c r="D229" s="11">
        <v>200</v>
      </c>
      <c r="E229" s="9">
        <v>15</v>
      </c>
      <c r="F229" s="9"/>
      <c r="G229" s="9">
        <f>150</f>
        <v>150</v>
      </c>
    </row>
    <row r="230" spans="1:7" ht="37.5" x14ac:dyDescent="0.2">
      <c r="A230" s="5"/>
      <c r="B230" s="2" t="s">
        <v>6</v>
      </c>
      <c r="C230" s="10" t="s">
        <v>88</v>
      </c>
      <c r="D230" s="11">
        <v>600</v>
      </c>
      <c r="E230" s="9">
        <v>1263.2</v>
      </c>
      <c r="F230" s="9"/>
      <c r="G230" s="9">
        <f>1502.1-89.28872</f>
        <v>1412.8112799999999</v>
      </c>
    </row>
    <row r="231" spans="1:7" ht="56.25" x14ac:dyDescent="0.2">
      <c r="A231" s="5"/>
      <c r="B231" s="2" t="s">
        <v>438</v>
      </c>
      <c r="C231" s="10" t="s">
        <v>439</v>
      </c>
      <c r="D231" s="11"/>
      <c r="E231" s="9"/>
      <c r="F231" s="9"/>
      <c r="G231" s="9">
        <f>G232</f>
        <v>6001</v>
      </c>
    </row>
    <row r="232" spans="1:7" ht="18.75" x14ac:dyDescent="0.2">
      <c r="A232" s="5"/>
      <c r="B232" s="2" t="s">
        <v>13</v>
      </c>
      <c r="C232" s="10" t="s">
        <v>439</v>
      </c>
      <c r="D232" s="11">
        <v>500</v>
      </c>
      <c r="E232" s="9"/>
      <c r="F232" s="9"/>
      <c r="G232" s="9">
        <v>6001</v>
      </c>
    </row>
    <row r="233" spans="1:7" ht="37.5" x14ac:dyDescent="0.2">
      <c r="A233" s="14">
        <v>6</v>
      </c>
      <c r="B233" s="6" t="s">
        <v>55</v>
      </c>
      <c r="C233" s="7" t="s">
        <v>143</v>
      </c>
      <c r="D233" s="8"/>
      <c r="E233" s="13">
        <f>E234+E237</f>
        <v>100</v>
      </c>
      <c r="F233" s="13">
        <f t="shared" ref="F233:G233" si="96">F234+F237</f>
        <v>0</v>
      </c>
      <c r="G233" s="13">
        <f t="shared" si="96"/>
        <v>100</v>
      </c>
    </row>
    <row r="234" spans="1:7" ht="18.75" x14ac:dyDescent="0.2">
      <c r="A234" s="5"/>
      <c r="B234" s="2" t="s">
        <v>56</v>
      </c>
      <c r="C234" s="10" t="s">
        <v>156</v>
      </c>
      <c r="D234" s="11"/>
      <c r="E234" s="9">
        <f t="shared" ref="E234:G235" si="97">E235</f>
        <v>50</v>
      </c>
      <c r="F234" s="9">
        <f t="shared" si="97"/>
        <v>0</v>
      </c>
      <c r="G234" s="9">
        <f t="shared" si="97"/>
        <v>50</v>
      </c>
    </row>
    <row r="235" spans="1:7" ht="18.75" x14ac:dyDescent="0.2">
      <c r="A235" s="5"/>
      <c r="B235" s="2" t="s">
        <v>157</v>
      </c>
      <c r="C235" s="10" t="s">
        <v>158</v>
      </c>
      <c r="D235" s="11"/>
      <c r="E235" s="9">
        <f t="shared" si="97"/>
        <v>50</v>
      </c>
      <c r="F235" s="9">
        <f t="shared" si="97"/>
        <v>0</v>
      </c>
      <c r="G235" s="9">
        <f t="shared" si="97"/>
        <v>50</v>
      </c>
    </row>
    <row r="236" spans="1:7" ht="37.5" x14ac:dyDescent="0.2">
      <c r="A236" s="5"/>
      <c r="B236" s="2" t="s">
        <v>111</v>
      </c>
      <c r="C236" s="10" t="s">
        <v>158</v>
      </c>
      <c r="D236" s="11">
        <v>200</v>
      </c>
      <c r="E236" s="9">
        <v>50</v>
      </c>
      <c r="F236" s="9"/>
      <c r="G236" s="9">
        <f>E236+F236</f>
        <v>50</v>
      </c>
    </row>
    <row r="237" spans="1:7" ht="37.5" customHeight="1" x14ac:dyDescent="0.2">
      <c r="A237" s="5"/>
      <c r="B237" s="2" t="s">
        <v>62</v>
      </c>
      <c r="C237" s="10" t="s">
        <v>144</v>
      </c>
      <c r="D237" s="11"/>
      <c r="E237" s="9">
        <f t="shared" ref="E237:G238" si="98">E238</f>
        <v>50</v>
      </c>
      <c r="F237" s="9">
        <f t="shared" si="98"/>
        <v>0</v>
      </c>
      <c r="G237" s="9">
        <f t="shared" si="98"/>
        <v>50</v>
      </c>
    </row>
    <row r="238" spans="1:7" ht="37.5" x14ac:dyDescent="0.2">
      <c r="A238" s="5"/>
      <c r="B238" s="2" t="s">
        <v>145</v>
      </c>
      <c r="C238" s="10" t="s">
        <v>146</v>
      </c>
      <c r="D238" s="11"/>
      <c r="E238" s="9">
        <f t="shared" si="98"/>
        <v>50</v>
      </c>
      <c r="F238" s="9">
        <f t="shared" si="98"/>
        <v>0</v>
      </c>
      <c r="G238" s="9">
        <f t="shared" si="98"/>
        <v>50</v>
      </c>
    </row>
    <row r="239" spans="1:7" ht="37.5" x14ac:dyDescent="0.2">
      <c r="A239" s="5"/>
      <c r="B239" s="2" t="s">
        <v>111</v>
      </c>
      <c r="C239" s="10" t="s">
        <v>146</v>
      </c>
      <c r="D239" s="11">
        <v>200</v>
      </c>
      <c r="E239" s="9">
        <v>50</v>
      </c>
      <c r="F239" s="9"/>
      <c r="G239" s="9">
        <f>E239+F239</f>
        <v>50</v>
      </c>
    </row>
    <row r="240" spans="1:7" ht="37.5" x14ac:dyDescent="0.2">
      <c r="A240" s="14">
        <v>7</v>
      </c>
      <c r="B240" s="6" t="s">
        <v>59</v>
      </c>
      <c r="C240" s="7" t="s">
        <v>161</v>
      </c>
      <c r="D240" s="8"/>
      <c r="E240" s="13">
        <f t="shared" ref="E240:G240" si="99">E241</f>
        <v>260</v>
      </c>
      <c r="F240" s="13">
        <f t="shared" si="99"/>
        <v>0</v>
      </c>
      <c r="G240" s="13">
        <f t="shared" si="99"/>
        <v>260</v>
      </c>
    </row>
    <row r="241" spans="1:7" ht="18.75" x14ac:dyDescent="0.2">
      <c r="A241" s="5"/>
      <c r="B241" s="2" t="s">
        <v>163</v>
      </c>
      <c r="C241" s="10" t="s">
        <v>162</v>
      </c>
      <c r="D241" s="11"/>
      <c r="E241" s="9">
        <f>E243</f>
        <v>260</v>
      </c>
      <c r="F241" s="9">
        <f>F243</f>
        <v>0</v>
      </c>
      <c r="G241" s="9">
        <f>G243+G242</f>
        <v>260</v>
      </c>
    </row>
    <row r="242" spans="1:7" ht="57" customHeight="1" x14ac:dyDescent="0.2">
      <c r="A242" s="5"/>
      <c r="B242" s="2" t="s">
        <v>9</v>
      </c>
      <c r="C242" s="10" t="s">
        <v>162</v>
      </c>
      <c r="D242" s="11">
        <v>100</v>
      </c>
      <c r="E242" s="9"/>
      <c r="F242" s="9"/>
      <c r="G242" s="9">
        <v>50</v>
      </c>
    </row>
    <row r="243" spans="1:7" ht="37.5" x14ac:dyDescent="0.2">
      <c r="A243" s="5"/>
      <c r="B243" s="2" t="s">
        <v>111</v>
      </c>
      <c r="C243" s="10" t="s">
        <v>162</v>
      </c>
      <c r="D243" s="11">
        <v>200</v>
      </c>
      <c r="E243" s="9">
        <v>260</v>
      </c>
      <c r="F243" s="9"/>
      <c r="G243" s="9">
        <v>210</v>
      </c>
    </row>
    <row r="244" spans="1:7" ht="36.75" customHeight="1" x14ac:dyDescent="0.2">
      <c r="A244" s="14">
        <v>8</v>
      </c>
      <c r="B244" s="6" t="s">
        <v>328</v>
      </c>
      <c r="C244" s="7" t="s">
        <v>153</v>
      </c>
      <c r="D244" s="8"/>
      <c r="E244" s="13">
        <f>E245+E250</f>
        <v>482.8</v>
      </c>
      <c r="F244" s="13">
        <f t="shared" ref="F244" si="100">F245+F250</f>
        <v>0</v>
      </c>
      <c r="G244" s="13">
        <f>G245+G250</f>
        <v>485626.60570999997</v>
      </c>
    </row>
    <row r="245" spans="1:7" ht="18.75" x14ac:dyDescent="0.2">
      <c r="A245" s="5"/>
      <c r="B245" s="2" t="s">
        <v>312</v>
      </c>
      <c r="C245" s="10" t="s">
        <v>311</v>
      </c>
      <c r="D245" s="11"/>
      <c r="E245" s="9">
        <v>150</v>
      </c>
      <c r="F245" s="9">
        <v>0</v>
      </c>
      <c r="G245" s="9">
        <v>150</v>
      </c>
    </row>
    <row r="246" spans="1:7" ht="37.5" x14ac:dyDescent="0.2">
      <c r="A246" s="5"/>
      <c r="B246" s="2" t="s">
        <v>54</v>
      </c>
      <c r="C246" s="10" t="s">
        <v>309</v>
      </c>
      <c r="D246" s="11"/>
      <c r="E246" s="9">
        <v>150</v>
      </c>
      <c r="F246" s="9">
        <v>0</v>
      </c>
      <c r="G246" s="9">
        <f>G247+G248+G249</f>
        <v>150</v>
      </c>
    </row>
    <row r="247" spans="1:7" ht="37.5" x14ac:dyDescent="0.2">
      <c r="A247" s="5"/>
      <c r="B247" s="2" t="s">
        <v>111</v>
      </c>
      <c r="C247" s="10" t="s">
        <v>309</v>
      </c>
      <c r="D247" s="11">
        <v>200</v>
      </c>
      <c r="E247" s="9"/>
      <c r="F247" s="9"/>
      <c r="G247" s="9">
        <v>50</v>
      </c>
    </row>
    <row r="248" spans="1:7" ht="18.75" x14ac:dyDescent="0.2">
      <c r="A248" s="5"/>
      <c r="B248" s="2" t="s">
        <v>8</v>
      </c>
      <c r="C248" s="10" t="s">
        <v>309</v>
      </c>
      <c r="D248" s="11">
        <v>300</v>
      </c>
      <c r="E248" s="9">
        <v>150</v>
      </c>
      <c r="F248" s="9"/>
      <c r="G248" s="9">
        <v>5</v>
      </c>
    </row>
    <row r="249" spans="1:7" ht="18.75" x14ac:dyDescent="0.2">
      <c r="A249" s="5"/>
      <c r="B249" s="2" t="s">
        <v>11</v>
      </c>
      <c r="C249" s="10" t="s">
        <v>309</v>
      </c>
      <c r="D249" s="11">
        <v>800</v>
      </c>
      <c r="E249" s="9"/>
      <c r="F249" s="9"/>
      <c r="G249" s="9">
        <v>95</v>
      </c>
    </row>
    <row r="250" spans="1:7" ht="18.75" x14ac:dyDescent="0.2">
      <c r="A250" s="5"/>
      <c r="B250" s="2" t="s">
        <v>394</v>
      </c>
      <c r="C250" s="10" t="s">
        <v>307</v>
      </c>
      <c r="D250" s="11"/>
      <c r="E250" s="9">
        <v>332.8</v>
      </c>
      <c r="F250" s="9">
        <v>0</v>
      </c>
      <c r="G250" s="9">
        <f>G255+G265+G251+G253+G263+G258</f>
        <v>485476.60570999997</v>
      </c>
    </row>
    <row r="251" spans="1:7" ht="20.25" customHeight="1" x14ac:dyDescent="0.2">
      <c r="A251" s="5"/>
      <c r="B251" s="2" t="s">
        <v>423</v>
      </c>
      <c r="C251" s="10" t="s">
        <v>422</v>
      </c>
      <c r="D251" s="11"/>
      <c r="E251" s="9"/>
      <c r="F251" s="9"/>
      <c r="G251" s="9">
        <f>G252</f>
        <v>720</v>
      </c>
    </row>
    <row r="252" spans="1:7" ht="18.75" x14ac:dyDescent="0.2">
      <c r="A252" s="5"/>
      <c r="B252" s="2" t="s">
        <v>13</v>
      </c>
      <c r="C252" s="10" t="s">
        <v>422</v>
      </c>
      <c r="D252" s="11">
        <v>500</v>
      </c>
      <c r="E252" s="9"/>
      <c r="F252" s="9"/>
      <c r="G252" s="9">
        <v>720</v>
      </c>
    </row>
    <row r="253" spans="1:7" ht="18.75" hidden="1" x14ac:dyDescent="0.2">
      <c r="A253" s="5"/>
      <c r="B253" s="2" t="s">
        <v>424</v>
      </c>
      <c r="C253" s="10" t="s">
        <v>421</v>
      </c>
      <c r="D253" s="11"/>
      <c r="E253" s="9"/>
      <c r="F253" s="9"/>
      <c r="G253" s="9">
        <f>G254</f>
        <v>0</v>
      </c>
    </row>
    <row r="254" spans="1:7" ht="18.75" hidden="1" x14ac:dyDescent="0.2">
      <c r="A254" s="5"/>
      <c r="B254" s="2" t="s">
        <v>13</v>
      </c>
      <c r="C254" s="10" t="s">
        <v>421</v>
      </c>
      <c r="D254" s="26">
        <v>500</v>
      </c>
      <c r="E254" s="9"/>
      <c r="F254" s="9"/>
      <c r="G254" s="9">
        <v>0</v>
      </c>
    </row>
    <row r="255" spans="1:7" ht="23.25" customHeight="1" x14ac:dyDescent="0.2">
      <c r="A255" s="5"/>
      <c r="B255" s="2" t="s">
        <v>377</v>
      </c>
      <c r="C255" s="10" t="s">
        <v>378</v>
      </c>
      <c r="D255" s="11"/>
      <c r="E255" s="9">
        <v>332.8</v>
      </c>
      <c r="F255" s="9">
        <v>0</v>
      </c>
      <c r="G255" s="9">
        <f>G256</f>
        <v>959.17371000000003</v>
      </c>
    </row>
    <row r="256" spans="1:7" ht="39.75" customHeight="1" x14ac:dyDescent="0.2">
      <c r="A256" s="5"/>
      <c r="B256" s="2" t="s">
        <v>313</v>
      </c>
      <c r="C256" s="10" t="s">
        <v>310</v>
      </c>
      <c r="D256" s="11"/>
      <c r="E256" s="9">
        <v>332.8</v>
      </c>
      <c r="F256" s="9">
        <v>0</v>
      </c>
      <c r="G256" s="9">
        <f>G257</f>
        <v>959.17371000000003</v>
      </c>
    </row>
    <row r="257" spans="1:7" ht="18.75" x14ac:dyDescent="0.2">
      <c r="A257" s="5"/>
      <c r="B257" s="2" t="s">
        <v>8</v>
      </c>
      <c r="C257" s="10" t="s">
        <v>310</v>
      </c>
      <c r="D257" s="11">
        <v>300</v>
      </c>
      <c r="E257" s="9">
        <v>332.8</v>
      </c>
      <c r="F257" s="9"/>
      <c r="G257" s="9">
        <v>959.17371000000003</v>
      </c>
    </row>
    <row r="258" spans="1:7" ht="23.25" customHeight="1" x14ac:dyDescent="0.2">
      <c r="A258" s="5"/>
      <c r="B258" s="2" t="s">
        <v>431</v>
      </c>
      <c r="C258" s="10" t="s">
        <v>430</v>
      </c>
      <c r="D258" s="11"/>
      <c r="E258" s="9"/>
      <c r="F258" s="9"/>
      <c r="G258" s="9">
        <f>G259+G261</f>
        <v>465106.24</v>
      </c>
    </row>
    <row r="259" spans="1:7" ht="24" customHeight="1" x14ac:dyDescent="0.2">
      <c r="A259" s="5"/>
      <c r="B259" s="2" t="s">
        <v>446</v>
      </c>
      <c r="C259" s="10" t="s">
        <v>429</v>
      </c>
      <c r="D259" s="11"/>
      <c r="E259" s="9"/>
      <c r="F259" s="9"/>
      <c r="G259" s="9">
        <f>G260</f>
        <v>35038.800000000003</v>
      </c>
    </row>
    <row r="260" spans="1:7" ht="37.5" x14ac:dyDescent="0.2">
      <c r="A260" s="5"/>
      <c r="B260" s="2" t="s">
        <v>6</v>
      </c>
      <c r="C260" s="10" t="s">
        <v>429</v>
      </c>
      <c r="D260" s="11">
        <v>400</v>
      </c>
      <c r="E260" s="9"/>
      <c r="F260" s="9"/>
      <c r="G260" s="9">
        <f>13000+22000+38.8</f>
        <v>35038.800000000003</v>
      </c>
    </row>
    <row r="261" spans="1:7" ht="37.5" x14ac:dyDescent="0.2">
      <c r="A261" s="5"/>
      <c r="B261" s="2" t="s">
        <v>402</v>
      </c>
      <c r="C261" s="10" t="s">
        <v>403</v>
      </c>
      <c r="D261" s="11"/>
      <c r="E261" s="9"/>
      <c r="F261" s="9"/>
      <c r="G261" s="9">
        <f>G262</f>
        <v>430067.44</v>
      </c>
    </row>
    <row r="262" spans="1:7" ht="37.5" x14ac:dyDescent="0.2">
      <c r="A262" s="5"/>
      <c r="B262" s="2" t="s">
        <v>17</v>
      </c>
      <c r="C262" s="10" t="s">
        <v>403</v>
      </c>
      <c r="D262" s="11">
        <v>400</v>
      </c>
      <c r="E262" s="9"/>
      <c r="F262" s="9"/>
      <c r="G262" s="9">
        <f>443067.44-13000</f>
        <v>430067.44</v>
      </c>
    </row>
    <row r="263" spans="1:7" ht="37.5" x14ac:dyDescent="0.2">
      <c r="A263" s="5"/>
      <c r="B263" s="2" t="s">
        <v>402</v>
      </c>
      <c r="C263" s="10" t="s">
        <v>403</v>
      </c>
      <c r="D263" s="11"/>
      <c r="E263" s="9"/>
      <c r="F263" s="9"/>
      <c r="G263" s="9">
        <f>G264</f>
        <v>18511.03</v>
      </c>
    </row>
    <row r="264" spans="1:7" ht="18.75" x14ac:dyDescent="0.2">
      <c r="A264" s="5"/>
      <c r="B264" s="2" t="s">
        <v>13</v>
      </c>
      <c r="C264" s="10" t="s">
        <v>403</v>
      </c>
      <c r="D264" s="11">
        <v>500</v>
      </c>
      <c r="E264" s="9"/>
      <c r="F264" s="9"/>
      <c r="G264" s="9">
        <v>18511.03</v>
      </c>
    </row>
    <row r="265" spans="1:7" ht="37.5" x14ac:dyDescent="0.2">
      <c r="A265" s="5"/>
      <c r="B265" s="2" t="s">
        <v>417</v>
      </c>
      <c r="C265" s="10" t="s">
        <v>418</v>
      </c>
      <c r="D265" s="11"/>
      <c r="E265" s="9"/>
      <c r="F265" s="9"/>
      <c r="G265" s="9">
        <f>G266</f>
        <v>180.16200000000001</v>
      </c>
    </row>
    <row r="266" spans="1:7" ht="37.5" x14ac:dyDescent="0.2">
      <c r="A266" s="5"/>
      <c r="B266" s="2" t="s">
        <v>111</v>
      </c>
      <c r="C266" s="10" t="s">
        <v>418</v>
      </c>
      <c r="D266" s="11">
        <v>200</v>
      </c>
      <c r="E266" s="9"/>
      <c r="F266" s="9"/>
      <c r="G266" s="9">
        <v>180.16200000000001</v>
      </c>
    </row>
    <row r="267" spans="1:7" ht="75" x14ac:dyDescent="0.2">
      <c r="A267" s="14">
        <v>9</v>
      </c>
      <c r="B267" s="6" t="s">
        <v>53</v>
      </c>
      <c r="C267" s="7" t="s">
        <v>152</v>
      </c>
      <c r="D267" s="8"/>
      <c r="E267" s="13">
        <f>E268+E272+E275</f>
        <v>2706.4</v>
      </c>
      <c r="F267" s="13">
        <f t="shared" ref="F267:G267" si="101">F268+F272+F275</f>
        <v>0</v>
      </c>
      <c r="G267" s="13">
        <f t="shared" si="101"/>
        <v>3079.7</v>
      </c>
    </row>
    <row r="268" spans="1:7" ht="39" customHeight="1" x14ac:dyDescent="0.2">
      <c r="A268" s="5"/>
      <c r="B268" s="2" t="s">
        <v>292</v>
      </c>
      <c r="C268" s="10" t="s">
        <v>291</v>
      </c>
      <c r="D268" s="11"/>
      <c r="E268" s="9">
        <f t="shared" ref="E268:G268" si="102">E269</f>
        <v>1110</v>
      </c>
      <c r="F268" s="9">
        <v>0</v>
      </c>
      <c r="G268" s="9">
        <f t="shared" si="102"/>
        <v>1483.3</v>
      </c>
    </row>
    <row r="269" spans="1:7" ht="22.5" customHeight="1" x14ac:dyDescent="0.2">
      <c r="A269" s="5"/>
      <c r="B269" s="2" t="s">
        <v>314</v>
      </c>
      <c r="C269" s="10" t="s">
        <v>290</v>
      </c>
      <c r="D269" s="11"/>
      <c r="E269" s="9">
        <f>E271</f>
        <v>1110</v>
      </c>
      <c r="F269" s="9">
        <f t="shared" ref="F269" si="103">F271</f>
        <v>0</v>
      </c>
      <c r="G269" s="9">
        <f>G271+G270</f>
        <v>1483.3</v>
      </c>
    </row>
    <row r="270" spans="1:7" ht="22.5" hidden="1" customHeight="1" x14ac:dyDescent="0.2">
      <c r="A270" s="5"/>
      <c r="B270" s="2" t="s">
        <v>9</v>
      </c>
      <c r="C270" s="10" t="s">
        <v>290</v>
      </c>
      <c r="D270" s="11">
        <v>100</v>
      </c>
      <c r="E270" s="9"/>
      <c r="F270" s="9"/>
      <c r="G270" s="9">
        <v>0</v>
      </c>
    </row>
    <row r="271" spans="1:7" ht="37.5" x14ac:dyDescent="0.2">
      <c r="A271" s="5"/>
      <c r="B271" s="2" t="s">
        <v>111</v>
      </c>
      <c r="C271" s="10" t="s">
        <v>290</v>
      </c>
      <c r="D271" s="11">
        <v>200</v>
      </c>
      <c r="E271" s="9">
        <v>1110</v>
      </c>
      <c r="F271" s="9">
        <v>0</v>
      </c>
      <c r="G271" s="9">
        <v>1483.3</v>
      </c>
    </row>
    <row r="272" spans="1:7" ht="60" customHeight="1" x14ac:dyDescent="0.2">
      <c r="A272" s="5"/>
      <c r="B272" s="2" t="s">
        <v>297</v>
      </c>
      <c r="C272" s="10" t="s">
        <v>299</v>
      </c>
      <c r="D272" s="11"/>
      <c r="E272" s="9">
        <f t="shared" ref="E272:G273" si="104">E273</f>
        <v>30</v>
      </c>
      <c r="F272" s="9">
        <f t="shared" si="104"/>
        <v>0</v>
      </c>
      <c r="G272" s="9">
        <f t="shared" si="104"/>
        <v>30</v>
      </c>
    </row>
    <row r="273" spans="1:7" ht="37.5" x14ac:dyDescent="0.2">
      <c r="A273" s="5"/>
      <c r="B273" s="2" t="s">
        <v>315</v>
      </c>
      <c r="C273" s="10" t="s">
        <v>298</v>
      </c>
      <c r="D273" s="11"/>
      <c r="E273" s="9">
        <f t="shared" si="104"/>
        <v>30</v>
      </c>
      <c r="F273" s="9">
        <f t="shared" si="104"/>
        <v>0</v>
      </c>
      <c r="G273" s="9">
        <f t="shared" si="104"/>
        <v>30</v>
      </c>
    </row>
    <row r="274" spans="1:7" ht="37.5" x14ac:dyDescent="0.2">
      <c r="A274" s="5"/>
      <c r="B274" s="2" t="s">
        <v>111</v>
      </c>
      <c r="C274" s="10" t="s">
        <v>298</v>
      </c>
      <c r="D274" s="11">
        <v>200</v>
      </c>
      <c r="E274" s="9">
        <v>30</v>
      </c>
      <c r="F274" s="9"/>
      <c r="G274" s="9">
        <f t="shared" ref="G274" si="105">E274+F274</f>
        <v>30</v>
      </c>
    </row>
    <row r="275" spans="1:7" ht="37.5" x14ac:dyDescent="0.2">
      <c r="A275" s="5"/>
      <c r="B275" s="2" t="s">
        <v>303</v>
      </c>
      <c r="C275" s="10" t="s">
        <v>302</v>
      </c>
      <c r="D275" s="11"/>
      <c r="E275" s="9">
        <f t="shared" ref="E275:G276" si="106">E276</f>
        <v>1566.4</v>
      </c>
      <c r="F275" s="9">
        <f t="shared" si="106"/>
        <v>0</v>
      </c>
      <c r="G275" s="9">
        <f t="shared" si="106"/>
        <v>1566.4</v>
      </c>
    </row>
    <row r="276" spans="1:7" ht="22.5" customHeight="1" x14ac:dyDescent="0.2">
      <c r="A276" s="5"/>
      <c r="B276" s="2" t="s">
        <v>319</v>
      </c>
      <c r="C276" s="10" t="s">
        <v>300</v>
      </c>
      <c r="D276" s="11" t="s">
        <v>0</v>
      </c>
      <c r="E276" s="9">
        <f t="shared" si="106"/>
        <v>1566.4</v>
      </c>
      <c r="F276" s="9">
        <f t="shared" si="106"/>
        <v>0</v>
      </c>
      <c r="G276" s="9">
        <f t="shared" si="106"/>
        <v>1566.4</v>
      </c>
    </row>
    <row r="277" spans="1:7" ht="37.5" x14ac:dyDescent="0.2">
      <c r="A277" s="5"/>
      <c r="B277" s="2" t="s">
        <v>47</v>
      </c>
      <c r="C277" s="10" t="s">
        <v>301</v>
      </c>
      <c r="D277" s="11"/>
      <c r="E277" s="9">
        <f>E278+E279+E280</f>
        <v>1566.4</v>
      </c>
      <c r="F277" s="9">
        <f t="shared" ref="F277:G277" si="107">F278+F279+F280</f>
        <v>0</v>
      </c>
      <c r="G277" s="9">
        <f t="shared" si="107"/>
        <v>1566.4</v>
      </c>
    </row>
    <row r="278" spans="1:7" ht="57.75" customHeight="1" x14ac:dyDescent="0.2">
      <c r="A278" s="5"/>
      <c r="B278" s="2" t="s">
        <v>9</v>
      </c>
      <c r="C278" s="10" t="s">
        <v>301</v>
      </c>
      <c r="D278" s="11" t="s">
        <v>10</v>
      </c>
      <c r="E278" s="9">
        <v>1473.3</v>
      </c>
      <c r="F278" s="9"/>
      <c r="G278" s="9">
        <f t="shared" ref="G278:G279" si="108">E278+F278</f>
        <v>1473.3</v>
      </c>
    </row>
    <row r="279" spans="1:7" ht="37.5" x14ac:dyDescent="0.2">
      <c r="A279" s="5"/>
      <c r="B279" s="2" t="s">
        <v>111</v>
      </c>
      <c r="C279" s="10" t="s">
        <v>301</v>
      </c>
      <c r="D279" s="11" t="s">
        <v>5</v>
      </c>
      <c r="E279" s="9">
        <v>92.7</v>
      </c>
      <c r="F279" s="9"/>
      <c r="G279" s="9">
        <f t="shared" si="108"/>
        <v>92.7</v>
      </c>
    </row>
    <row r="280" spans="1:7" ht="18.75" x14ac:dyDescent="0.2">
      <c r="A280" s="5"/>
      <c r="B280" s="2" t="s">
        <v>11</v>
      </c>
      <c r="C280" s="10" t="s">
        <v>301</v>
      </c>
      <c r="D280" s="11">
        <v>800</v>
      </c>
      <c r="E280" s="9">
        <v>0.4</v>
      </c>
      <c r="F280" s="9"/>
      <c r="G280" s="9">
        <f>E280+F280</f>
        <v>0.4</v>
      </c>
    </row>
    <row r="281" spans="1:7" ht="37.5" x14ac:dyDescent="0.2">
      <c r="A281" s="14">
        <v>10</v>
      </c>
      <c r="B281" s="6" t="s">
        <v>66</v>
      </c>
      <c r="C281" s="7" t="s">
        <v>122</v>
      </c>
      <c r="D281" s="8"/>
      <c r="E281" s="13">
        <f t="shared" ref="E281:G282" si="109">E282</f>
        <v>100</v>
      </c>
      <c r="F281" s="13">
        <f t="shared" si="109"/>
        <v>0</v>
      </c>
      <c r="G281" s="13">
        <f t="shared" si="109"/>
        <v>160</v>
      </c>
    </row>
    <row r="282" spans="1:7" ht="37.5" x14ac:dyDescent="0.2">
      <c r="A282" s="5"/>
      <c r="B282" s="2" t="s">
        <v>67</v>
      </c>
      <c r="C282" s="10" t="s">
        <v>123</v>
      </c>
      <c r="D282" s="11"/>
      <c r="E282" s="9">
        <f t="shared" si="109"/>
        <v>100</v>
      </c>
      <c r="F282" s="9">
        <f t="shared" si="109"/>
        <v>0</v>
      </c>
      <c r="G282" s="9">
        <f t="shared" si="109"/>
        <v>160</v>
      </c>
    </row>
    <row r="283" spans="1:7" ht="37.5" x14ac:dyDescent="0.2">
      <c r="A283" s="5"/>
      <c r="B283" s="2" t="s">
        <v>6</v>
      </c>
      <c r="C283" s="10" t="s">
        <v>123</v>
      </c>
      <c r="D283" s="11">
        <v>600</v>
      </c>
      <c r="E283" s="9">
        <v>100</v>
      </c>
      <c r="F283" s="9"/>
      <c r="G283" s="9">
        <v>160</v>
      </c>
    </row>
    <row r="284" spans="1:7" ht="37.5" x14ac:dyDescent="0.2">
      <c r="A284" s="14">
        <v>11</v>
      </c>
      <c r="B284" s="6" t="s">
        <v>74</v>
      </c>
      <c r="C284" s="7" t="s">
        <v>85</v>
      </c>
      <c r="D284" s="8"/>
      <c r="E284" s="13">
        <f>E285+E287+E289</f>
        <v>566</v>
      </c>
      <c r="F284" s="13">
        <f t="shared" ref="F284:G284" si="110">F285+F287+F289</f>
        <v>0</v>
      </c>
      <c r="G284" s="13">
        <f t="shared" si="110"/>
        <v>556</v>
      </c>
    </row>
    <row r="285" spans="1:7" ht="37.5" x14ac:dyDescent="0.2">
      <c r="A285" s="5"/>
      <c r="B285" s="2" t="s">
        <v>124</v>
      </c>
      <c r="C285" s="10" t="s">
        <v>86</v>
      </c>
      <c r="D285" s="11"/>
      <c r="E285" s="9">
        <f>E286</f>
        <v>546</v>
      </c>
      <c r="F285" s="9">
        <f t="shared" ref="F285:G285" si="111">F286</f>
        <v>0</v>
      </c>
      <c r="G285" s="9">
        <f t="shared" si="111"/>
        <v>546</v>
      </c>
    </row>
    <row r="286" spans="1:7" ht="37.5" x14ac:dyDescent="0.2">
      <c r="A286" s="5"/>
      <c r="B286" s="2" t="s">
        <v>6</v>
      </c>
      <c r="C286" s="10" t="s">
        <v>86</v>
      </c>
      <c r="D286" s="11">
        <v>600</v>
      </c>
      <c r="E286" s="9">
        <v>546</v>
      </c>
      <c r="F286" s="9"/>
      <c r="G286" s="9">
        <f>E286+F286</f>
        <v>546</v>
      </c>
    </row>
    <row r="287" spans="1:7" ht="18.75" x14ac:dyDescent="0.2">
      <c r="A287" s="5"/>
      <c r="B287" s="2" t="s">
        <v>288</v>
      </c>
      <c r="C287" s="10" t="s">
        <v>287</v>
      </c>
      <c r="D287" s="11"/>
      <c r="E287" s="9">
        <f t="shared" ref="E287:G287" si="112">E288</f>
        <v>10</v>
      </c>
      <c r="F287" s="9">
        <f t="shared" si="112"/>
        <v>0</v>
      </c>
      <c r="G287" s="9">
        <f t="shared" si="112"/>
        <v>10</v>
      </c>
    </row>
    <row r="288" spans="1:7" ht="23.25" customHeight="1" x14ac:dyDescent="0.2">
      <c r="A288" s="5"/>
      <c r="B288" s="2" t="s">
        <v>4</v>
      </c>
      <c r="C288" s="10" t="s">
        <v>287</v>
      </c>
      <c r="D288" s="11">
        <v>600</v>
      </c>
      <c r="E288" s="9">
        <v>10</v>
      </c>
      <c r="F288" s="9"/>
      <c r="G288" s="9">
        <f>E288+F288</f>
        <v>10</v>
      </c>
    </row>
    <row r="289" spans="1:7" ht="37.5" hidden="1" x14ac:dyDescent="0.2">
      <c r="A289" s="5"/>
      <c r="B289" s="2" t="s">
        <v>336</v>
      </c>
      <c r="C289" s="10" t="s">
        <v>381</v>
      </c>
      <c r="D289" s="11"/>
      <c r="E289" s="9">
        <f t="shared" ref="E289:G289" si="113">E290</f>
        <v>10</v>
      </c>
      <c r="F289" s="9">
        <f t="shared" si="113"/>
        <v>0</v>
      </c>
      <c r="G289" s="9">
        <f t="shared" si="113"/>
        <v>0</v>
      </c>
    </row>
    <row r="290" spans="1:7" ht="37.5" hidden="1" x14ac:dyDescent="0.2">
      <c r="A290" s="5"/>
      <c r="B290" s="2" t="s">
        <v>111</v>
      </c>
      <c r="C290" s="10" t="s">
        <v>381</v>
      </c>
      <c r="D290" s="11">
        <v>200</v>
      </c>
      <c r="E290" s="9">
        <v>10</v>
      </c>
      <c r="F290" s="9"/>
      <c r="G290" s="9">
        <v>0</v>
      </c>
    </row>
    <row r="291" spans="1:7" ht="40.5" customHeight="1" x14ac:dyDescent="0.2">
      <c r="A291" s="14">
        <v>12</v>
      </c>
      <c r="B291" s="6" t="s">
        <v>306</v>
      </c>
      <c r="C291" s="7" t="s">
        <v>251</v>
      </c>
      <c r="D291" s="8"/>
      <c r="E291" s="13">
        <f>E292</f>
        <v>50</v>
      </c>
      <c r="F291" s="13">
        <f t="shared" ref="F291:G291" si="114">F292</f>
        <v>0</v>
      </c>
      <c r="G291" s="13">
        <f t="shared" si="114"/>
        <v>44.9208</v>
      </c>
    </row>
    <row r="292" spans="1:7" ht="18.75" x14ac:dyDescent="0.2">
      <c r="A292" s="5"/>
      <c r="B292" s="2" t="s">
        <v>324</v>
      </c>
      <c r="C292" s="10" t="s">
        <v>323</v>
      </c>
      <c r="D292" s="11"/>
      <c r="E292" s="9">
        <f t="shared" ref="E292:G292" si="115">E293</f>
        <v>50</v>
      </c>
      <c r="F292" s="9">
        <f t="shared" si="115"/>
        <v>0</v>
      </c>
      <c r="G292" s="9">
        <f t="shared" si="115"/>
        <v>44.9208</v>
      </c>
    </row>
    <row r="293" spans="1:7" ht="18.75" x14ac:dyDescent="0.2">
      <c r="A293" s="5"/>
      <c r="B293" s="2" t="s">
        <v>8</v>
      </c>
      <c r="C293" s="10" t="s">
        <v>323</v>
      </c>
      <c r="D293" s="11">
        <v>300</v>
      </c>
      <c r="E293" s="9">
        <v>50</v>
      </c>
      <c r="F293" s="9"/>
      <c r="G293" s="9">
        <v>44.9208</v>
      </c>
    </row>
    <row r="294" spans="1:7" ht="58.5" customHeight="1" x14ac:dyDescent="0.2">
      <c r="A294" s="14">
        <v>13</v>
      </c>
      <c r="B294" s="6" t="s">
        <v>244</v>
      </c>
      <c r="C294" s="7" t="s">
        <v>243</v>
      </c>
      <c r="D294" s="8"/>
      <c r="E294" s="13">
        <f>E295+E297+E299</f>
        <v>225</v>
      </c>
      <c r="F294" s="13">
        <f t="shared" ref="F294:G294" si="116">F295+F297+F299</f>
        <v>0</v>
      </c>
      <c r="G294" s="13">
        <f t="shared" si="116"/>
        <v>225</v>
      </c>
    </row>
    <row r="295" spans="1:7" ht="37.5" x14ac:dyDescent="0.2">
      <c r="A295" s="5"/>
      <c r="B295" s="2" t="s">
        <v>246</v>
      </c>
      <c r="C295" s="10" t="s">
        <v>245</v>
      </c>
      <c r="D295" s="11"/>
      <c r="E295" s="9">
        <f t="shared" ref="E295:G295" si="117">E296</f>
        <v>25</v>
      </c>
      <c r="F295" s="9">
        <f t="shared" si="117"/>
        <v>0</v>
      </c>
      <c r="G295" s="9">
        <f t="shared" si="117"/>
        <v>25</v>
      </c>
    </row>
    <row r="296" spans="1:7" ht="37.5" x14ac:dyDescent="0.2">
      <c r="A296" s="5"/>
      <c r="B296" s="2" t="s">
        <v>111</v>
      </c>
      <c r="C296" s="10" t="s">
        <v>245</v>
      </c>
      <c r="D296" s="11">
        <v>200</v>
      </c>
      <c r="E296" s="9">
        <v>25</v>
      </c>
      <c r="F296" s="9"/>
      <c r="G296" s="9">
        <f>E296+F296</f>
        <v>25</v>
      </c>
    </row>
    <row r="297" spans="1:7" ht="18.75" x14ac:dyDescent="0.2">
      <c r="A297" s="5"/>
      <c r="B297" s="2" t="s">
        <v>248</v>
      </c>
      <c r="C297" s="10" t="s">
        <v>247</v>
      </c>
      <c r="D297" s="11"/>
      <c r="E297" s="9">
        <f t="shared" ref="E297:G297" si="118">E298</f>
        <v>15</v>
      </c>
      <c r="F297" s="9">
        <f t="shared" si="118"/>
        <v>0</v>
      </c>
      <c r="G297" s="9">
        <f t="shared" si="118"/>
        <v>15</v>
      </c>
    </row>
    <row r="298" spans="1:7" ht="37.5" x14ac:dyDescent="0.2">
      <c r="A298" s="5"/>
      <c r="B298" s="2" t="s">
        <v>111</v>
      </c>
      <c r="C298" s="10" t="s">
        <v>247</v>
      </c>
      <c r="D298" s="11">
        <v>200</v>
      </c>
      <c r="E298" s="9">
        <v>15</v>
      </c>
      <c r="F298" s="9"/>
      <c r="G298" s="9">
        <f>E298+F298</f>
        <v>15</v>
      </c>
    </row>
    <row r="299" spans="1:7" ht="18.75" x14ac:dyDescent="0.2">
      <c r="A299" s="5"/>
      <c r="B299" s="2" t="s">
        <v>250</v>
      </c>
      <c r="C299" s="10" t="s">
        <v>249</v>
      </c>
      <c r="D299" s="11"/>
      <c r="E299" s="9">
        <f>E300+E301</f>
        <v>185</v>
      </c>
      <c r="F299" s="9">
        <f t="shared" ref="F299:G299" si="119">F300+F301</f>
        <v>0</v>
      </c>
      <c r="G299" s="9">
        <f t="shared" si="119"/>
        <v>185</v>
      </c>
    </row>
    <row r="300" spans="1:7" ht="37.5" x14ac:dyDescent="0.2">
      <c r="A300" s="5"/>
      <c r="B300" s="2" t="s">
        <v>111</v>
      </c>
      <c r="C300" s="10" t="s">
        <v>249</v>
      </c>
      <c r="D300" s="11">
        <v>200</v>
      </c>
      <c r="E300" s="9">
        <v>180</v>
      </c>
      <c r="F300" s="9"/>
      <c r="G300" s="9">
        <f>E300+F300</f>
        <v>180</v>
      </c>
    </row>
    <row r="301" spans="1:7" ht="37.5" x14ac:dyDescent="0.2">
      <c r="A301" s="5"/>
      <c r="B301" s="2" t="s">
        <v>6</v>
      </c>
      <c r="C301" s="10" t="s">
        <v>249</v>
      </c>
      <c r="D301" s="11">
        <v>600</v>
      </c>
      <c r="E301" s="9">
        <v>5</v>
      </c>
      <c r="F301" s="9"/>
      <c r="G301" s="9">
        <f>E301+F301</f>
        <v>5</v>
      </c>
    </row>
    <row r="302" spans="1:7" ht="56.25" x14ac:dyDescent="0.2">
      <c r="A302" s="14">
        <v>14</v>
      </c>
      <c r="B302" s="6" t="s">
        <v>242</v>
      </c>
      <c r="C302" s="7" t="s">
        <v>160</v>
      </c>
      <c r="D302" s="8"/>
      <c r="E302" s="13">
        <f>E303+E307+E311</f>
        <v>2494.9</v>
      </c>
      <c r="F302" s="13">
        <f t="shared" ref="F302:G302" si="120">F303+F307+F311</f>
        <v>8443.6999999999989</v>
      </c>
      <c r="G302" s="13">
        <f t="shared" si="120"/>
        <v>11651.74857</v>
      </c>
    </row>
    <row r="303" spans="1:7" ht="18.75" x14ac:dyDescent="0.2">
      <c r="A303" s="14"/>
      <c r="B303" s="2" t="s">
        <v>382</v>
      </c>
      <c r="C303" s="10" t="s">
        <v>383</v>
      </c>
      <c r="D303" s="8"/>
      <c r="E303" s="9">
        <f>E304</f>
        <v>1494.9</v>
      </c>
      <c r="F303" s="9">
        <f t="shared" ref="F303:G303" si="121">F304</f>
        <v>1894.8</v>
      </c>
      <c r="G303" s="9">
        <f t="shared" si="121"/>
        <v>4102.8485700000001</v>
      </c>
    </row>
    <row r="304" spans="1:7" ht="56.25" x14ac:dyDescent="0.2">
      <c r="A304" s="5"/>
      <c r="B304" s="2" t="s">
        <v>177</v>
      </c>
      <c r="C304" s="10" t="s">
        <v>176</v>
      </c>
      <c r="D304" s="11"/>
      <c r="E304" s="9">
        <f>E305</f>
        <v>1494.9</v>
      </c>
      <c r="F304" s="9">
        <f t="shared" ref="F304:G304" si="122">F305</f>
        <v>1894.8</v>
      </c>
      <c r="G304" s="9">
        <f t="shared" si="122"/>
        <v>4102.8485700000001</v>
      </c>
    </row>
    <row r="305" spans="1:7" ht="56.25" x14ac:dyDescent="0.2">
      <c r="A305" s="5"/>
      <c r="B305" s="2" t="s">
        <v>274</v>
      </c>
      <c r="C305" s="10" t="s">
        <v>261</v>
      </c>
      <c r="D305" s="11"/>
      <c r="E305" s="9">
        <f t="shared" ref="E305:G305" si="123">E306</f>
        <v>1494.9</v>
      </c>
      <c r="F305" s="9">
        <f t="shared" si="123"/>
        <v>1894.8</v>
      </c>
      <c r="G305" s="9">
        <f t="shared" si="123"/>
        <v>4102.8485700000001</v>
      </c>
    </row>
    <row r="306" spans="1:7" ht="18.75" x14ac:dyDescent="0.2">
      <c r="A306" s="5"/>
      <c r="B306" s="2" t="s">
        <v>8</v>
      </c>
      <c r="C306" s="10" t="s">
        <v>261</v>
      </c>
      <c r="D306" s="11">
        <v>300</v>
      </c>
      <c r="E306" s="9">
        <v>1494.9</v>
      </c>
      <c r="F306" s="9">
        <v>1894.8</v>
      </c>
      <c r="G306" s="9">
        <v>4102.8485700000001</v>
      </c>
    </row>
    <row r="307" spans="1:7" ht="56.25" x14ac:dyDescent="0.2">
      <c r="A307" s="5"/>
      <c r="B307" s="2" t="s">
        <v>178</v>
      </c>
      <c r="C307" s="10" t="s">
        <v>179</v>
      </c>
      <c r="D307" s="11"/>
      <c r="E307" s="9">
        <f t="shared" ref="E307:G309" si="124">E308</f>
        <v>0</v>
      </c>
      <c r="F307" s="9">
        <f t="shared" si="124"/>
        <v>6548.9</v>
      </c>
      <c r="G307" s="9">
        <f t="shared" si="124"/>
        <v>6548.9</v>
      </c>
    </row>
    <row r="308" spans="1:7" ht="75" x14ac:dyDescent="0.2">
      <c r="A308" s="5"/>
      <c r="B308" s="2" t="s">
        <v>180</v>
      </c>
      <c r="C308" s="10" t="s">
        <v>181</v>
      </c>
      <c r="D308" s="11"/>
      <c r="E308" s="9">
        <f t="shared" si="124"/>
        <v>0</v>
      </c>
      <c r="F308" s="9">
        <f t="shared" si="124"/>
        <v>6548.9</v>
      </c>
      <c r="G308" s="9">
        <f t="shared" si="124"/>
        <v>6548.9</v>
      </c>
    </row>
    <row r="309" spans="1:7" ht="81.75" customHeight="1" x14ac:dyDescent="0.2">
      <c r="A309" s="5"/>
      <c r="B309" s="2" t="s">
        <v>182</v>
      </c>
      <c r="C309" s="10" t="s">
        <v>183</v>
      </c>
      <c r="D309" s="11"/>
      <c r="E309" s="9">
        <f t="shared" si="124"/>
        <v>0</v>
      </c>
      <c r="F309" s="9">
        <f t="shared" si="124"/>
        <v>6548.9</v>
      </c>
      <c r="G309" s="9">
        <f t="shared" si="124"/>
        <v>6548.9</v>
      </c>
    </row>
    <row r="310" spans="1:7" ht="37.5" x14ac:dyDescent="0.2">
      <c r="A310" s="5"/>
      <c r="B310" s="2" t="s">
        <v>17</v>
      </c>
      <c r="C310" s="10" t="s">
        <v>183</v>
      </c>
      <c r="D310" s="11">
        <v>400</v>
      </c>
      <c r="E310" s="9"/>
      <c r="F310" s="9">
        <v>6548.9</v>
      </c>
      <c r="G310" s="9">
        <f>E310+F310</f>
        <v>6548.9</v>
      </c>
    </row>
    <row r="311" spans="1:7" ht="37.5" x14ac:dyDescent="0.2">
      <c r="A311" s="5"/>
      <c r="B311" s="2" t="s">
        <v>275</v>
      </c>
      <c r="C311" s="10" t="s">
        <v>259</v>
      </c>
      <c r="D311" s="11"/>
      <c r="E311" s="9">
        <f t="shared" ref="E311:G311" si="125">E312</f>
        <v>1000</v>
      </c>
      <c r="F311" s="9">
        <f t="shared" si="125"/>
        <v>0</v>
      </c>
      <c r="G311" s="9">
        <f t="shared" si="125"/>
        <v>1000</v>
      </c>
    </row>
    <row r="312" spans="1:7" ht="37.5" x14ac:dyDescent="0.2">
      <c r="A312" s="5"/>
      <c r="B312" s="2" t="s">
        <v>6</v>
      </c>
      <c r="C312" s="10" t="s">
        <v>259</v>
      </c>
      <c r="D312" s="11">
        <v>600</v>
      </c>
      <c r="E312" s="9">
        <v>1000</v>
      </c>
      <c r="F312" s="9"/>
      <c r="G312" s="9">
        <f>E312+F312</f>
        <v>1000</v>
      </c>
    </row>
    <row r="313" spans="1:7" ht="37.5" x14ac:dyDescent="0.2">
      <c r="A313" s="14">
        <v>15</v>
      </c>
      <c r="B313" s="6" t="s">
        <v>73</v>
      </c>
      <c r="C313" s="7" t="s">
        <v>98</v>
      </c>
      <c r="D313" s="8"/>
      <c r="E313" s="13">
        <f>E314</f>
        <v>800</v>
      </c>
      <c r="F313" s="13">
        <f t="shared" ref="F313:G313" si="126">F314</f>
        <v>0</v>
      </c>
      <c r="G313" s="13">
        <f t="shared" si="126"/>
        <v>800</v>
      </c>
    </row>
    <row r="314" spans="1:7" ht="39" customHeight="1" x14ac:dyDescent="0.2">
      <c r="A314" s="5"/>
      <c r="B314" s="2" t="s">
        <v>317</v>
      </c>
      <c r="C314" s="10" t="s">
        <v>258</v>
      </c>
      <c r="D314" s="11"/>
      <c r="E314" s="9">
        <f t="shared" ref="E314:G314" si="127">E315</f>
        <v>800</v>
      </c>
      <c r="F314" s="9">
        <f t="shared" si="127"/>
        <v>0</v>
      </c>
      <c r="G314" s="9">
        <f t="shared" si="127"/>
        <v>800</v>
      </c>
    </row>
    <row r="315" spans="1:7" ht="37.5" x14ac:dyDescent="0.2">
      <c r="A315" s="5"/>
      <c r="B315" s="2" t="s">
        <v>111</v>
      </c>
      <c r="C315" s="10" t="s">
        <v>258</v>
      </c>
      <c r="D315" s="11">
        <v>200</v>
      </c>
      <c r="E315" s="9">
        <v>800</v>
      </c>
      <c r="F315" s="9"/>
      <c r="G315" s="9">
        <f>E315+F315</f>
        <v>800</v>
      </c>
    </row>
    <row r="316" spans="1:7" ht="37.5" x14ac:dyDescent="0.2">
      <c r="A316" s="14">
        <v>16</v>
      </c>
      <c r="B316" s="6" t="s">
        <v>63</v>
      </c>
      <c r="C316" s="7" t="s">
        <v>147</v>
      </c>
      <c r="D316" s="8"/>
      <c r="E316" s="13">
        <f>E317</f>
        <v>2011.7</v>
      </c>
      <c r="F316" s="13">
        <f t="shared" ref="F316:G316" si="128">F317</f>
        <v>0</v>
      </c>
      <c r="G316" s="13">
        <f t="shared" si="128"/>
        <v>4442.4037799999996</v>
      </c>
    </row>
    <row r="317" spans="1:7" ht="39" customHeight="1" x14ac:dyDescent="0.2">
      <c r="A317" s="5"/>
      <c r="B317" s="21" t="s">
        <v>405</v>
      </c>
      <c r="C317" s="22" t="s">
        <v>148</v>
      </c>
      <c r="D317" s="23"/>
      <c r="E317" s="24">
        <f>E318+E320+E322+E324</f>
        <v>2011.7</v>
      </c>
      <c r="F317" s="24">
        <f t="shared" ref="F317:G317" si="129">F318+F320+F322+F324</f>
        <v>0</v>
      </c>
      <c r="G317" s="24">
        <f t="shared" si="129"/>
        <v>4442.4037799999996</v>
      </c>
    </row>
    <row r="318" spans="1:7" ht="39" customHeight="1" x14ac:dyDescent="0.2">
      <c r="A318" s="5"/>
      <c r="B318" s="2" t="s">
        <v>151</v>
      </c>
      <c r="C318" s="10" t="s">
        <v>149</v>
      </c>
      <c r="D318" s="11"/>
      <c r="E318" s="9">
        <f t="shared" ref="E318:G318" si="130">E319</f>
        <v>30</v>
      </c>
      <c r="F318" s="9">
        <f t="shared" si="130"/>
        <v>0</v>
      </c>
      <c r="G318" s="9">
        <f t="shared" si="130"/>
        <v>30</v>
      </c>
    </row>
    <row r="319" spans="1:7" ht="37.5" x14ac:dyDescent="0.2">
      <c r="A319" s="5"/>
      <c r="B319" s="2" t="s">
        <v>111</v>
      </c>
      <c r="C319" s="10" t="s">
        <v>149</v>
      </c>
      <c r="D319" s="11">
        <v>200</v>
      </c>
      <c r="E319" s="9">
        <v>30</v>
      </c>
      <c r="F319" s="9">
        <v>0</v>
      </c>
      <c r="G319" s="9">
        <f>E319+F319</f>
        <v>30</v>
      </c>
    </row>
    <row r="320" spans="1:7" ht="75" customHeight="1" x14ac:dyDescent="0.2">
      <c r="A320" s="5"/>
      <c r="B320" s="2" t="s">
        <v>272</v>
      </c>
      <c r="C320" s="10" t="s">
        <v>150</v>
      </c>
      <c r="D320" s="11"/>
      <c r="E320" s="9">
        <f t="shared" ref="E320:G320" si="131">E321</f>
        <v>200</v>
      </c>
      <c r="F320" s="9">
        <f t="shared" si="131"/>
        <v>0</v>
      </c>
      <c r="G320" s="9">
        <f t="shared" si="131"/>
        <v>89.25</v>
      </c>
    </row>
    <row r="321" spans="1:7" ht="37.5" x14ac:dyDescent="0.2">
      <c r="A321" s="5"/>
      <c r="B321" s="2" t="s">
        <v>111</v>
      </c>
      <c r="C321" s="10" t="s">
        <v>150</v>
      </c>
      <c r="D321" s="11">
        <v>200</v>
      </c>
      <c r="E321" s="9">
        <v>200</v>
      </c>
      <c r="F321" s="9"/>
      <c r="G321" s="9">
        <v>89.25</v>
      </c>
    </row>
    <row r="322" spans="1:7" ht="18.75" hidden="1" x14ac:dyDescent="0.2">
      <c r="A322" s="5"/>
      <c r="B322" s="2" t="s">
        <v>273</v>
      </c>
      <c r="C322" s="10" t="s">
        <v>154</v>
      </c>
      <c r="D322" s="11"/>
      <c r="E322" s="9">
        <f t="shared" ref="E322:G322" si="132">E323</f>
        <v>210</v>
      </c>
      <c r="F322" s="9">
        <f t="shared" si="132"/>
        <v>0</v>
      </c>
      <c r="G322" s="9">
        <f t="shared" si="132"/>
        <v>0</v>
      </c>
    </row>
    <row r="323" spans="1:7" ht="37.5" hidden="1" x14ac:dyDescent="0.2">
      <c r="A323" s="5"/>
      <c r="B323" s="2" t="s">
        <v>111</v>
      </c>
      <c r="C323" s="10" t="s">
        <v>154</v>
      </c>
      <c r="D323" s="11">
        <v>200</v>
      </c>
      <c r="E323" s="9">
        <v>210</v>
      </c>
      <c r="F323" s="9"/>
      <c r="G323" s="9">
        <v>0</v>
      </c>
    </row>
    <row r="324" spans="1:7" ht="57.75" customHeight="1" x14ac:dyDescent="0.2">
      <c r="A324" s="5"/>
      <c r="B324" s="2" t="s">
        <v>277</v>
      </c>
      <c r="C324" s="10" t="s">
        <v>276</v>
      </c>
      <c r="D324" s="11"/>
      <c r="E324" s="9">
        <f t="shared" ref="E324:G324" si="133">E325</f>
        <v>1571.7</v>
      </c>
      <c r="F324" s="9">
        <f t="shared" si="133"/>
        <v>0</v>
      </c>
      <c r="G324" s="9">
        <f t="shared" si="133"/>
        <v>4323.1537799999996</v>
      </c>
    </row>
    <row r="325" spans="1:7" ht="37.5" x14ac:dyDescent="0.2">
      <c r="A325" s="5"/>
      <c r="B325" s="2" t="s">
        <v>111</v>
      </c>
      <c r="C325" s="10" t="s">
        <v>276</v>
      </c>
      <c r="D325" s="11">
        <v>200</v>
      </c>
      <c r="E325" s="9">
        <v>1571.7</v>
      </c>
      <c r="F325" s="9"/>
      <c r="G325" s="9">
        <v>4323.1537799999996</v>
      </c>
    </row>
    <row r="326" spans="1:7" ht="18.75" x14ac:dyDescent="0.2">
      <c r="A326" s="14">
        <v>17</v>
      </c>
      <c r="B326" s="6" t="s">
        <v>16</v>
      </c>
      <c r="C326" s="7" t="s">
        <v>76</v>
      </c>
      <c r="D326" s="8" t="s">
        <v>0</v>
      </c>
      <c r="E326" s="13">
        <f>E330+E332+E334+E336+E338+E341+E343+E345+E347+E349+E351+E359+E362+E365+E372+E382+E389</f>
        <v>43015.8</v>
      </c>
      <c r="F326" s="13">
        <f>F330+F332+F334+F336+F338+F341+F343+F345+F347+F349+F351+F359+F362+F365+F372+F382+F389</f>
        <v>55245.604040000006</v>
      </c>
      <c r="G326" s="13">
        <f>G330+G332+G334+G336+G338+G341+G343+G345+G347+G349+G351+G359+G362+G365+G372+G382+G389+G356+G327+G353</f>
        <v>125224.86995000001</v>
      </c>
    </row>
    <row r="327" spans="1:7" ht="37.5" x14ac:dyDescent="0.2">
      <c r="A327" s="14"/>
      <c r="B327" s="2" t="s">
        <v>426</v>
      </c>
      <c r="C327" s="10" t="s">
        <v>425</v>
      </c>
      <c r="D327" s="8"/>
      <c r="E327" s="13"/>
      <c r="F327" s="13"/>
      <c r="G327" s="9">
        <f>G328+G329</f>
        <v>1921.4319799999998</v>
      </c>
    </row>
    <row r="328" spans="1:7" ht="60.75" customHeight="1" x14ac:dyDescent="0.2">
      <c r="A328" s="14"/>
      <c r="B328" s="2" t="s">
        <v>9</v>
      </c>
      <c r="C328" s="10" t="s">
        <v>425</v>
      </c>
      <c r="D328" s="11" t="s">
        <v>10</v>
      </c>
      <c r="E328" s="13"/>
      <c r="F328" s="13"/>
      <c r="G328" s="9">
        <v>981.43197999999995</v>
      </c>
    </row>
    <row r="329" spans="1:7" ht="18.75" x14ac:dyDescent="0.2">
      <c r="A329" s="14"/>
      <c r="B329" s="2" t="s">
        <v>13</v>
      </c>
      <c r="C329" s="10" t="s">
        <v>425</v>
      </c>
      <c r="D329" s="26">
        <v>500</v>
      </c>
      <c r="E329" s="13"/>
      <c r="F329" s="13"/>
      <c r="G329" s="9">
        <v>940</v>
      </c>
    </row>
    <row r="330" spans="1:7" ht="37.5" x14ac:dyDescent="0.2">
      <c r="A330" s="5"/>
      <c r="B330" s="2" t="s">
        <v>43</v>
      </c>
      <c r="C330" s="10" t="s">
        <v>185</v>
      </c>
      <c r="D330" s="11" t="s">
        <v>0</v>
      </c>
      <c r="E330" s="9">
        <f t="shared" ref="E330:G330" si="134">E331</f>
        <v>0</v>
      </c>
      <c r="F330" s="9">
        <f t="shared" si="134"/>
        <v>3005.4</v>
      </c>
      <c r="G330" s="9">
        <f t="shared" si="134"/>
        <v>3991.7</v>
      </c>
    </row>
    <row r="331" spans="1:7" ht="18.75" x14ac:dyDescent="0.2">
      <c r="A331" s="5"/>
      <c r="B331" s="2" t="s">
        <v>8</v>
      </c>
      <c r="C331" s="10" t="s">
        <v>185</v>
      </c>
      <c r="D331" s="11">
        <v>300</v>
      </c>
      <c r="E331" s="9"/>
      <c r="F331" s="9">
        <v>3005.4</v>
      </c>
      <c r="G331" s="9">
        <v>3991.7</v>
      </c>
    </row>
    <row r="332" spans="1:7" ht="60" customHeight="1" x14ac:dyDescent="0.2">
      <c r="A332" s="5"/>
      <c r="B332" s="2" t="s">
        <v>171</v>
      </c>
      <c r="C332" s="10" t="s">
        <v>186</v>
      </c>
      <c r="D332" s="11" t="s">
        <v>0</v>
      </c>
      <c r="E332" s="9">
        <f t="shared" ref="E332:G332" si="135">E333</f>
        <v>0</v>
      </c>
      <c r="F332" s="9">
        <f t="shared" si="135"/>
        <v>9992.9</v>
      </c>
      <c r="G332" s="9">
        <f t="shared" si="135"/>
        <v>12049</v>
      </c>
    </row>
    <row r="333" spans="1:7" ht="18.75" x14ac:dyDescent="0.2">
      <c r="A333" s="5"/>
      <c r="B333" s="2" t="s">
        <v>8</v>
      </c>
      <c r="C333" s="10" t="s">
        <v>186</v>
      </c>
      <c r="D333" s="11">
        <v>300</v>
      </c>
      <c r="E333" s="9"/>
      <c r="F333" s="9">
        <v>9992.9</v>
      </c>
      <c r="G333" s="9">
        <v>12049</v>
      </c>
    </row>
    <row r="334" spans="1:7" ht="39" customHeight="1" x14ac:dyDescent="0.2">
      <c r="A334" s="5"/>
      <c r="B334" s="2" t="s">
        <v>170</v>
      </c>
      <c r="C334" s="10" t="s">
        <v>187</v>
      </c>
      <c r="D334" s="11" t="s">
        <v>0</v>
      </c>
      <c r="E334" s="9">
        <f t="shared" ref="E334:G334" si="136">E335</f>
        <v>0</v>
      </c>
      <c r="F334" s="9">
        <f t="shared" si="136"/>
        <v>34</v>
      </c>
      <c r="G334" s="9">
        <f t="shared" si="136"/>
        <v>34</v>
      </c>
    </row>
    <row r="335" spans="1:7" ht="18.75" x14ac:dyDescent="0.2">
      <c r="A335" s="5"/>
      <c r="B335" s="2" t="s">
        <v>8</v>
      </c>
      <c r="C335" s="10" t="s">
        <v>187</v>
      </c>
      <c r="D335" s="11">
        <v>300</v>
      </c>
      <c r="E335" s="9"/>
      <c r="F335" s="9">
        <v>34</v>
      </c>
      <c r="G335" s="9">
        <f>E335+F335</f>
        <v>34</v>
      </c>
    </row>
    <row r="336" spans="1:7" ht="75" x14ac:dyDescent="0.2">
      <c r="A336" s="5"/>
      <c r="B336" s="2" t="s">
        <v>316</v>
      </c>
      <c r="C336" s="10" t="s">
        <v>188</v>
      </c>
      <c r="D336" s="11"/>
      <c r="E336" s="9">
        <f t="shared" ref="E336:G336" si="137">E337</f>
        <v>0</v>
      </c>
      <c r="F336" s="9">
        <f t="shared" si="137"/>
        <v>60</v>
      </c>
      <c r="G336" s="9">
        <f t="shared" si="137"/>
        <v>60</v>
      </c>
    </row>
    <row r="337" spans="1:7" ht="18.75" x14ac:dyDescent="0.2">
      <c r="A337" s="5"/>
      <c r="B337" s="2" t="s">
        <v>8</v>
      </c>
      <c r="C337" s="10" t="s">
        <v>188</v>
      </c>
      <c r="D337" s="11">
        <v>300</v>
      </c>
      <c r="E337" s="9"/>
      <c r="F337" s="9">
        <v>60</v>
      </c>
      <c r="G337" s="9">
        <f>E337+F337</f>
        <v>60</v>
      </c>
    </row>
    <row r="338" spans="1:7" ht="37.5" x14ac:dyDescent="0.2">
      <c r="A338" s="5"/>
      <c r="B338" s="2" t="s">
        <v>61</v>
      </c>
      <c r="C338" s="10" t="s">
        <v>166</v>
      </c>
      <c r="D338" s="11"/>
      <c r="E338" s="9">
        <f t="shared" ref="E338:G338" si="138">E339+E340</f>
        <v>0</v>
      </c>
      <c r="F338" s="9">
        <f t="shared" si="138"/>
        <v>197.5</v>
      </c>
      <c r="G338" s="9">
        <f t="shared" si="138"/>
        <v>197.5</v>
      </c>
    </row>
    <row r="339" spans="1:7" ht="37.5" x14ac:dyDescent="0.2">
      <c r="A339" s="5"/>
      <c r="B339" s="2" t="s">
        <v>111</v>
      </c>
      <c r="C339" s="10" t="s">
        <v>166</v>
      </c>
      <c r="D339" s="11">
        <v>200</v>
      </c>
      <c r="E339" s="9"/>
      <c r="F339" s="9">
        <v>32.5</v>
      </c>
      <c r="G339" s="9">
        <f>E339+F339</f>
        <v>32.5</v>
      </c>
    </row>
    <row r="340" spans="1:7" ht="18.75" x14ac:dyDescent="0.2">
      <c r="A340" s="5"/>
      <c r="B340" s="2" t="s">
        <v>64</v>
      </c>
      <c r="C340" s="10" t="s">
        <v>166</v>
      </c>
      <c r="D340" s="11">
        <v>500</v>
      </c>
      <c r="E340" s="9"/>
      <c r="F340" s="9">
        <v>165</v>
      </c>
      <c r="G340" s="9">
        <f>E340+F340</f>
        <v>165</v>
      </c>
    </row>
    <row r="341" spans="1:7" ht="56.25" x14ac:dyDescent="0.2">
      <c r="A341" s="5"/>
      <c r="B341" s="2" t="s">
        <v>68</v>
      </c>
      <c r="C341" s="10" t="s">
        <v>172</v>
      </c>
      <c r="D341" s="11"/>
      <c r="E341" s="9">
        <f t="shared" ref="E341:G341" si="139">E342</f>
        <v>0</v>
      </c>
      <c r="F341" s="9">
        <f t="shared" si="139"/>
        <v>566.29999999999995</v>
      </c>
      <c r="G341" s="9">
        <f t="shared" si="139"/>
        <v>566.29999999999995</v>
      </c>
    </row>
    <row r="342" spans="1:7" ht="56.25" customHeight="1" x14ac:dyDescent="0.2">
      <c r="A342" s="5"/>
      <c r="B342" s="2" t="s">
        <v>9</v>
      </c>
      <c r="C342" s="10" t="s">
        <v>172</v>
      </c>
      <c r="D342" s="11">
        <v>100</v>
      </c>
      <c r="E342" s="9"/>
      <c r="F342" s="9">
        <v>566.29999999999995</v>
      </c>
      <c r="G342" s="9">
        <f>E342+F342</f>
        <v>566.29999999999995</v>
      </c>
    </row>
    <row r="343" spans="1:7" ht="35.25" customHeight="1" x14ac:dyDescent="0.2">
      <c r="A343" s="5"/>
      <c r="B343" s="2" t="s">
        <v>42</v>
      </c>
      <c r="C343" s="10" t="s">
        <v>167</v>
      </c>
      <c r="D343" s="11"/>
      <c r="E343" s="9">
        <f t="shared" ref="E343:G343" si="140">E344</f>
        <v>0</v>
      </c>
      <c r="F343" s="9">
        <f t="shared" si="140"/>
        <v>588.20000000000005</v>
      </c>
      <c r="G343" s="9">
        <f t="shared" si="140"/>
        <v>588.20000000000005</v>
      </c>
    </row>
    <row r="344" spans="1:7" ht="57.75" customHeight="1" x14ac:dyDescent="0.2">
      <c r="A344" s="5"/>
      <c r="B344" s="2" t="s">
        <v>9</v>
      </c>
      <c r="C344" s="10" t="s">
        <v>167</v>
      </c>
      <c r="D344" s="11" t="s">
        <v>10</v>
      </c>
      <c r="E344" s="9"/>
      <c r="F344" s="9">
        <v>588.20000000000005</v>
      </c>
      <c r="G344" s="9">
        <f>E344+F344</f>
        <v>588.20000000000005</v>
      </c>
    </row>
    <row r="345" spans="1:7" ht="56.25" x14ac:dyDescent="0.2">
      <c r="A345" s="5"/>
      <c r="B345" s="2" t="s">
        <v>58</v>
      </c>
      <c r="C345" s="10" t="s">
        <v>173</v>
      </c>
      <c r="D345" s="11"/>
      <c r="E345" s="9">
        <f t="shared" ref="E345:G345" si="141">E346</f>
        <v>0</v>
      </c>
      <c r="F345" s="9">
        <f t="shared" si="141"/>
        <v>557</v>
      </c>
      <c r="G345" s="9">
        <f t="shared" si="141"/>
        <v>557</v>
      </c>
    </row>
    <row r="346" spans="1:7" ht="59.25" customHeight="1" x14ac:dyDescent="0.2">
      <c r="A346" s="5"/>
      <c r="B346" s="2" t="s">
        <v>9</v>
      </c>
      <c r="C346" s="10" t="s">
        <v>173</v>
      </c>
      <c r="D346" s="11">
        <v>100</v>
      </c>
      <c r="E346" s="9"/>
      <c r="F346" s="9">
        <v>557</v>
      </c>
      <c r="G346" s="9">
        <f>E346+F346</f>
        <v>557</v>
      </c>
    </row>
    <row r="347" spans="1:7" ht="60" customHeight="1" x14ac:dyDescent="0.2">
      <c r="A347" s="5"/>
      <c r="B347" s="2" t="s">
        <v>318</v>
      </c>
      <c r="C347" s="10" t="s">
        <v>260</v>
      </c>
      <c r="D347" s="11"/>
      <c r="E347" s="9">
        <f t="shared" ref="E347:G347" si="142">E348</f>
        <v>0</v>
      </c>
      <c r="F347" s="9">
        <f t="shared" si="142"/>
        <v>0.5</v>
      </c>
      <c r="G347" s="9">
        <f t="shared" si="142"/>
        <v>0.5</v>
      </c>
    </row>
    <row r="348" spans="1:7" ht="37.5" x14ac:dyDescent="0.2">
      <c r="A348" s="5"/>
      <c r="B348" s="2" t="s">
        <v>111</v>
      </c>
      <c r="C348" s="10" t="s">
        <v>260</v>
      </c>
      <c r="D348" s="11">
        <v>200</v>
      </c>
      <c r="E348" s="9"/>
      <c r="F348" s="9">
        <v>0.5</v>
      </c>
      <c r="G348" s="9">
        <f>E348+F348</f>
        <v>0.5</v>
      </c>
    </row>
    <row r="349" spans="1:7" ht="37.5" x14ac:dyDescent="0.2">
      <c r="A349" s="5"/>
      <c r="B349" s="2" t="s">
        <v>339</v>
      </c>
      <c r="C349" s="10" t="s">
        <v>338</v>
      </c>
      <c r="D349" s="11"/>
      <c r="E349" s="9"/>
      <c r="F349" s="9">
        <f>F350</f>
        <v>142.6</v>
      </c>
      <c r="G349" s="9">
        <f>G350</f>
        <v>210.8</v>
      </c>
    </row>
    <row r="350" spans="1:7" ht="18.75" x14ac:dyDescent="0.2">
      <c r="A350" s="5"/>
      <c r="B350" s="2" t="s">
        <v>64</v>
      </c>
      <c r="C350" s="10" t="s">
        <v>338</v>
      </c>
      <c r="D350" s="11">
        <v>500</v>
      </c>
      <c r="E350" s="9"/>
      <c r="F350" s="9">
        <v>142.6</v>
      </c>
      <c r="G350" s="9">
        <v>210.8</v>
      </c>
    </row>
    <row r="351" spans="1:7" ht="37.5" x14ac:dyDescent="0.2">
      <c r="A351" s="5"/>
      <c r="B351" s="2" t="s">
        <v>335</v>
      </c>
      <c r="C351" s="10" t="s">
        <v>342</v>
      </c>
      <c r="D351" s="11"/>
      <c r="E351" s="9">
        <f t="shared" ref="E351:G351" si="143">E352</f>
        <v>0</v>
      </c>
      <c r="F351" s="9">
        <f t="shared" si="143"/>
        <v>35459.5</v>
      </c>
      <c r="G351" s="9">
        <f t="shared" si="143"/>
        <v>53956.56</v>
      </c>
    </row>
    <row r="352" spans="1:7" ht="18.75" x14ac:dyDescent="0.2">
      <c r="A352" s="5"/>
      <c r="B352" s="2" t="s">
        <v>64</v>
      </c>
      <c r="C352" s="10" t="s">
        <v>342</v>
      </c>
      <c r="D352" s="11">
        <v>500</v>
      </c>
      <c r="E352" s="9">
        <v>0</v>
      </c>
      <c r="F352" s="9">
        <v>35459.5</v>
      </c>
      <c r="G352" s="9">
        <v>53956.56</v>
      </c>
    </row>
    <row r="353" spans="1:7" ht="56.25" x14ac:dyDescent="0.2">
      <c r="A353" s="5"/>
      <c r="B353" s="34" t="s">
        <v>440</v>
      </c>
      <c r="C353" s="10" t="s">
        <v>442</v>
      </c>
      <c r="D353" s="11"/>
      <c r="E353" s="9"/>
      <c r="F353" s="9"/>
      <c r="G353" s="9">
        <f>G354</f>
        <v>3000</v>
      </c>
    </row>
    <row r="354" spans="1:7" ht="56.25" x14ac:dyDescent="0.2">
      <c r="A354" s="5"/>
      <c r="B354" s="34" t="s">
        <v>441</v>
      </c>
      <c r="C354" s="10" t="s">
        <v>442</v>
      </c>
      <c r="D354" s="11"/>
      <c r="E354" s="9"/>
      <c r="F354" s="9"/>
      <c r="G354" s="9">
        <f>G355</f>
        <v>3000</v>
      </c>
    </row>
    <row r="355" spans="1:7" ht="18.75" x14ac:dyDescent="0.2">
      <c r="A355" s="5"/>
      <c r="B355" s="34" t="s">
        <v>13</v>
      </c>
      <c r="C355" s="10" t="s">
        <v>442</v>
      </c>
      <c r="D355" s="11">
        <v>500</v>
      </c>
      <c r="E355" s="9"/>
      <c r="F355" s="9"/>
      <c r="G355" s="9">
        <v>3000</v>
      </c>
    </row>
    <row r="356" spans="1:7" ht="75" x14ac:dyDescent="0.2">
      <c r="A356" s="5"/>
      <c r="B356" s="31" t="s">
        <v>390</v>
      </c>
      <c r="C356" s="10" t="s">
        <v>389</v>
      </c>
      <c r="D356" s="26"/>
      <c r="E356" s="9"/>
      <c r="F356" s="9"/>
      <c r="G356" s="9">
        <f>G358+G357</f>
        <v>495.4</v>
      </c>
    </row>
    <row r="357" spans="1:7" ht="37.5" x14ac:dyDescent="0.2">
      <c r="A357" s="5"/>
      <c r="B357" s="2" t="s">
        <v>111</v>
      </c>
      <c r="C357" s="10" t="s">
        <v>389</v>
      </c>
      <c r="D357" s="26">
        <v>200</v>
      </c>
      <c r="E357" s="9"/>
      <c r="F357" s="9"/>
      <c r="G357" s="9">
        <v>495.4</v>
      </c>
    </row>
    <row r="358" spans="1:7" ht="18.75" hidden="1" x14ac:dyDescent="0.2">
      <c r="A358" s="5"/>
      <c r="B358" s="2" t="s">
        <v>64</v>
      </c>
      <c r="C358" s="10" t="s">
        <v>389</v>
      </c>
      <c r="D358" s="11">
        <v>500</v>
      </c>
      <c r="E358" s="9"/>
      <c r="F358" s="9"/>
      <c r="G358" s="9">
        <v>0</v>
      </c>
    </row>
    <row r="359" spans="1:7" ht="37.5" x14ac:dyDescent="0.2">
      <c r="A359" s="5"/>
      <c r="B359" s="32" t="s">
        <v>376</v>
      </c>
      <c r="C359" s="10" t="s">
        <v>286</v>
      </c>
      <c r="D359" s="11"/>
      <c r="E359" s="9">
        <f>E360</f>
        <v>0</v>
      </c>
      <c r="F359" s="9">
        <f t="shared" ref="F359:G359" si="144">F360</f>
        <v>4040.4040399999999</v>
      </c>
      <c r="G359" s="9">
        <f t="shared" si="144"/>
        <v>3486.8686899999998</v>
      </c>
    </row>
    <row r="360" spans="1:7" ht="24" customHeight="1" x14ac:dyDescent="0.2">
      <c r="A360" s="5"/>
      <c r="B360" s="2" t="s">
        <v>308</v>
      </c>
      <c r="C360" s="10" t="s">
        <v>286</v>
      </c>
      <c r="D360" s="11"/>
      <c r="E360" s="9">
        <f t="shared" ref="E360:G360" si="145">E361</f>
        <v>0</v>
      </c>
      <c r="F360" s="9">
        <f t="shared" si="145"/>
        <v>4040.4040399999999</v>
      </c>
      <c r="G360" s="9">
        <f t="shared" si="145"/>
        <v>3486.8686899999998</v>
      </c>
    </row>
    <row r="361" spans="1:7" ht="18.75" x14ac:dyDescent="0.2">
      <c r="A361" s="5"/>
      <c r="B361" s="2" t="s">
        <v>13</v>
      </c>
      <c r="C361" s="10" t="s">
        <v>286</v>
      </c>
      <c r="D361" s="11">
        <v>500</v>
      </c>
      <c r="E361" s="9"/>
      <c r="F361" s="9">
        <v>4040.4040399999999</v>
      </c>
      <c r="G361" s="9">
        <f>4040.40404-553.53535</f>
        <v>3486.8686899999998</v>
      </c>
    </row>
    <row r="362" spans="1:7" ht="23.25" customHeight="1" x14ac:dyDescent="0.2">
      <c r="A362" s="5"/>
      <c r="B362" s="2" t="s">
        <v>48</v>
      </c>
      <c r="C362" s="10" t="s">
        <v>132</v>
      </c>
      <c r="D362" s="11" t="s">
        <v>0</v>
      </c>
      <c r="E362" s="9">
        <f t="shared" ref="E362:G363" si="146">E363</f>
        <v>1516.6</v>
      </c>
      <c r="F362" s="9"/>
      <c r="G362" s="9">
        <f t="shared" si="146"/>
        <v>1516.6</v>
      </c>
    </row>
    <row r="363" spans="1:7" ht="18.75" x14ac:dyDescent="0.2">
      <c r="A363" s="5"/>
      <c r="B363" s="2" t="s">
        <v>49</v>
      </c>
      <c r="C363" s="10" t="s">
        <v>137</v>
      </c>
      <c r="D363" s="11" t="s">
        <v>0</v>
      </c>
      <c r="E363" s="9">
        <f t="shared" si="146"/>
        <v>1516.6</v>
      </c>
      <c r="F363" s="9"/>
      <c r="G363" s="9">
        <f t="shared" si="146"/>
        <v>1516.6</v>
      </c>
    </row>
    <row r="364" spans="1:7" ht="56.25" customHeight="1" x14ac:dyDescent="0.2">
      <c r="A364" s="5"/>
      <c r="B364" s="2" t="s">
        <v>9</v>
      </c>
      <c r="C364" s="10" t="s">
        <v>137</v>
      </c>
      <c r="D364" s="11" t="s">
        <v>10</v>
      </c>
      <c r="E364" s="9">
        <v>1516.6</v>
      </c>
      <c r="F364" s="9"/>
      <c r="G364" s="9">
        <f>E364+F364</f>
        <v>1516.6</v>
      </c>
    </row>
    <row r="365" spans="1:7" ht="37.5" x14ac:dyDescent="0.2">
      <c r="A365" s="5"/>
      <c r="B365" s="2" t="s">
        <v>20</v>
      </c>
      <c r="C365" s="10" t="s">
        <v>77</v>
      </c>
      <c r="D365" s="11" t="s">
        <v>0</v>
      </c>
      <c r="E365" s="9">
        <f>E366+E368</f>
        <v>3692.6000000000004</v>
      </c>
      <c r="F365" s="9">
        <f>F366+F368</f>
        <v>0</v>
      </c>
      <c r="G365" s="9">
        <f>G366+G368</f>
        <v>3692.6000000000004</v>
      </c>
    </row>
    <row r="366" spans="1:7" ht="26.25" customHeight="1" x14ac:dyDescent="0.2">
      <c r="A366" s="5"/>
      <c r="B366" s="2" t="s">
        <v>21</v>
      </c>
      <c r="C366" s="10" t="s">
        <v>75</v>
      </c>
      <c r="D366" s="11" t="s">
        <v>0</v>
      </c>
      <c r="E366" s="9">
        <f>E367</f>
        <v>1408.2</v>
      </c>
      <c r="F366" s="9">
        <f>F367</f>
        <v>0</v>
      </c>
      <c r="G366" s="9">
        <f>G367</f>
        <v>1408.2</v>
      </c>
    </row>
    <row r="367" spans="1:7" ht="56.25" customHeight="1" x14ac:dyDescent="0.2">
      <c r="A367" s="5"/>
      <c r="B367" s="2" t="s">
        <v>9</v>
      </c>
      <c r="C367" s="10" t="s">
        <v>75</v>
      </c>
      <c r="D367" s="11" t="s">
        <v>10</v>
      </c>
      <c r="E367" s="9">
        <v>1408.2</v>
      </c>
      <c r="F367" s="9"/>
      <c r="G367" s="9">
        <f>E367+F367</f>
        <v>1408.2</v>
      </c>
    </row>
    <row r="368" spans="1:7" ht="18.75" x14ac:dyDescent="0.2">
      <c r="A368" s="5"/>
      <c r="B368" s="2" t="s">
        <v>22</v>
      </c>
      <c r="C368" s="10" t="s">
        <v>78</v>
      </c>
      <c r="D368" s="11" t="s">
        <v>0</v>
      </c>
      <c r="E368" s="9">
        <f t="shared" ref="E368:G368" si="147">E369+E370+E371</f>
        <v>2284.4</v>
      </c>
      <c r="F368" s="9">
        <f t="shared" si="147"/>
        <v>0</v>
      </c>
      <c r="G368" s="9">
        <f t="shared" si="147"/>
        <v>2284.4</v>
      </c>
    </row>
    <row r="369" spans="1:7" ht="56.25" customHeight="1" x14ac:dyDescent="0.2">
      <c r="A369" s="5"/>
      <c r="B369" s="2" t="s">
        <v>9</v>
      </c>
      <c r="C369" s="10" t="s">
        <v>78</v>
      </c>
      <c r="D369" s="11" t="s">
        <v>10</v>
      </c>
      <c r="E369" s="9">
        <v>2006.9</v>
      </c>
      <c r="F369" s="9"/>
      <c r="G369" s="9">
        <f>E369+F369</f>
        <v>2006.9</v>
      </c>
    </row>
    <row r="370" spans="1:7" ht="37.5" x14ac:dyDescent="0.2">
      <c r="A370" s="5"/>
      <c r="B370" s="2" t="s">
        <v>111</v>
      </c>
      <c r="C370" s="10" t="s">
        <v>78</v>
      </c>
      <c r="D370" s="11" t="s">
        <v>5</v>
      </c>
      <c r="E370" s="9">
        <v>273.8</v>
      </c>
      <c r="F370" s="9"/>
      <c r="G370" s="9">
        <f t="shared" ref="G370:G371" si="148">E370+F370</f>
        <v>273.8</v>
      </c>
    </row>
    <row r="371" spans="1:7" ht="18.75" x14ac:dyDescent="0.2">
      <c r="A371" s="7"/>
      <c r="B371" s="2" t="s">
        <v>11</v>
      </c>
      <c r="C371" s="10" t="s">
        <v>78</v>
      </c>
      <c r="D371" s="11" t="s">
        <v>12</v>
      </c>
      <c r="E371" s="9">
        <v>3.7</v>
      </c>
      <c r="F371" s="9"/>
      <c r="G371" s="9">
        <f t="shared" si="148"/>
        <v>3.7</v>
      </c>
    </row>
    <row r="372" spans="1:7" ht="25.5" customHeight="1" x14ac:dyDescent="0.2">
      <c r="A372" s="2"/>
      <c r="B372" s="2" t="s">
        <v>44</v>
      </c>
      <c r="C372" s="10" t="s">
        <v>133</v>
      </c>
      <c r="D372" s="11" t="s">
        <v>0</v>
      </c>
      <c r="E372" s="9">
        <f t="shared" ref="E372:G372" si="149">E373+E375+E379</f>
        <v>1677.9</v>
      </c>
      <c r="F372" s="9">
        <f t="shared" si="149"/>
        <v>601.30000000000007</v>
      </c>
      <c r="G372" s="9">
        <f t="shared" si="149"/>
        <v>2291.8412600000001</v>
      </c>
    </row>
    <row r="373" spans="1:7" ht="25.5" customHeight="1" x14ac:dyDescent="0.2">
      <c r="A373" s="2"/>
      <c r="B373" s="2" t="s">
        <v>45</v>
      </c>
      <c r="C373" s="10" t="s">
        <v>134</v>
      </c>
      <c r="D373" s="11" t="s">
        <v>0</v>
      </c>
      <c r="E373" s="9">
        <f t="shared" ref="E373:G373" si="150">E374</f>
        <v>1049.9000000000001</v>
      </c>
      <c r="F373" s="9">
        <f t="shared" si="150"/>
        <v>0</v>
      </c>
      <c r="G373" s="9">
        <f t="shared" si="150"/>
        <v>1062.54126</v>
      </c>
    </row>
    <row r="374" spans="1:7" ht="59.25" customHeight="1" x14ac:dyDescent="0.2">
      <c r="A374" s="2"/>
      <c r="B374" s="2" t="s">
        <v>9</v>
      </c>
      <c r="C374" s="10" t="s">
        <v>134</v>
      </c>
      <c r="D374" s="11" t="s">
        <v>10</v>
      </c>
      <c r="E374" s="9">
        <v>1049.9000000000001</v>
      </c>
      <c r="F374" s="9"/>
      <c r="G374" s="9">
        <v>1062.54126</v>
      </c>
    </row>
    <row r="375" spans="1:7" ht="18.75" x14ac:dyDescent="0.2">
      <c r="A375" s="2"/>
      <c r="B375" s="2" t="s">
        <v>15</v>
      </c>
      <c r="C375" s="10" t="s">
        <v>135</v>
      </c>
      <c r="D375" s="11" t="s">
        <v>0</v>
      </c>
      <c r="E375" s="9">
        <f t="shared" ref="E375:G375" si="151">E376+E377+E378</f>
        <v>628.00000000000011</v>
      </c>
      <c r="F375" s="9">
        <f t="shared" si="151"/>
        <v>0</v>
      </c>
      <c r="G375" s="9">
        <f t="shared" si="151"/>
        <v>628</v>
      </c>
    </row>
    <row r="376" spans="1:7" ht="61.5" customHeight="1" x14ac:dyDescent="0.2">
      <c r="A376" s="2"/>
      <c r="B376" s="2" t="s">
        <v>9</v>
      </c>
      <c r="C376" s="10" t="s">
        <v>135</v>
      </c>
      <c r="D376" s="11" t="s">
        <v>10</v>
      </c>
      <c r="E376" s="9">
        <v>590.70000000000005</v>
      </c>
      <c r="F376" s="9"/>
      <c r="G376" s="9">
        <f t="shared" ref="G376:G381" si="152">E376+F376</f>
        <v>590.70000000000005</v>
      </c>
    </row>
    <row r="377" spans="1:7" ht="37.5" x14ac:dyDescent="0.2">
      <c r="A377" s="2"/>
      <c r="B377" s="2" t="s">
        <v>111</v>
      </c>
      <c r="C377" s="10" t="s">
        <v>135</v>
      </c>
      <c r="D377" s="11" t="s">
        <v>5</v>
      </c>
      <c r="E377" s="9">
        <v>37.1</v>
      </c>
      <c r="F377" s="9"/>
      <c r="G377" s="9">
        <v>36.799999999999997</v>
      </c>
    </row>
    <row r="378" spans="1:7" ht="18.75" x14ac:dyDescent="0.2">
      <c r="A378" s="2"/>
      <c r="B378" s="2" t="s">
        <v>11</v>
      </c>
      <c r="C378" s="10" t="s">
        <v>135</v>
      </c>
      <c r="D378" s="11">
        <v>800</v>
      </c>
      <c r="E378" s="9">
        <v>0.2</v>
      </c>
      <c r="F378" s="9"/>
      <c r="G378" s="9">
        <v>0.5</v>
      </c>
    </row>
    <row r="379" spans="1:7" ht="37.5" x14ac:dyDescent="0.2">
      <c r="A379" s="2"/>
      <c r="B379" s="2" t="s">
        <v>46</v>
      </c>
      <c r="C379" s="10" t="s">
        <v>136</v>
      </c>
      <c r="D379" s="11" t="s">
        <v>0</v>
      </c>
      <c r="E379" s="9">
        <f t="shared" ref="E379:G379" si="153">E380+E381</f>
        <v>0</v>
      </c>
      <c r="F379" s="9">
        <f t="shared" si="153"/>
        <v>601.30000000000007</v>
      </c>
      <c r="G379" s="9">
        <f t="shared" si="153"/>
        <v>601.30000000000007</v>
      </c>
    </row>
    <row r="380" spans="1:7" ht="60.75" customHeight="1" x14ac:dyDescent="0.2">
      <c r="A380" s="2"/>
      <c r="B380" s="2" t="s">
        <v>9</v>
      </c>
      <c r="C380" s="10" t="s">
        <v>136</v>
      </c>
      <c r="D380" s="11" t="s">
        <v>10</v>
      </c>
      <c r="E380" s="9"/>
      <c r="F380" s="9">
        <v>590.70000000000005</v>
      </c>
      <c r="G380" s="9">
        <f t="shared" si="152"/>
        <v>590.70000000000005</v>
      </c>
    </row>
    <row r="381" spans="1:7" ht="37.5" x14ac:dyDescent="0.2">
      <c r="A381" s="2"/>
      <c r="B381" s="2" t="s">
        <v>111</v>
      </c>
      <c r="C381" s="10" t="s">
        <v>136</v>
      </c>
      <c r="D381" s="11" t="s">
        <v>5</v>
      </c>
      <c r="E381" s="9"/>
      <c r="F381" s="9">
        <v>10.6</v>
      </c>
      <c r="G381" s="9">
        <f t="shared" si="152"/>
        <v>10.6</v>
      </c>
    </row>
    <row r="382" spans="1:7" ht="18.75" x14ac:dyDescent="0.2">
      <c r="A382" s="2"/>
      <c r="B382" s="2" t="s">
        <v>51</v>
      </c>
      <c r="C382" s="10" t="s">
        <v>140</v>
      </c>
      <c r="D382" s="11"/>
      <c r="E382" s="9">
        <f t="shared" ref="E382" si="154">E385+E387</f>
        <v>50</v>
      </c>
      <c r="F382" s="9"/>
      <c r="G382" s="9">
        <f>G385+G387+G383</f>
        <v>50</v>
      </c>
    </row>
    <row r="383" spans="1:7" ht="18.75" x14ac:dyDescent="0.2">
      <c r="A383" s="2"/>
      <c r="B383" s="2" t="s">
        <v>392</v>
      </c>
      <c r="C383" s="10" t="s">
        <v>391</v>
      </c>
      <c r="D383" s="11"/>
      <c r="E383" s="9"/>
      <c r="F383" s="9"/>
      <c r="G383" s="9">
        <f>G384</f>
        <v>50</v>
      </c>
    </row>
    <row r="384" spans="1:7" ht="37.5" x14ac:dyDescent="0.2">
      <c r="A384" s="2"/>
      <c r="B384" s="2" t="s">
        <v>111</v>
      </c>
      <c r="C384" s="10" t="s">
        <v>391</v>
      </c>
      <c r="D384" s="11" t="s">
        <v>5</v>
      </c>
      <c r="E384" s="9"/>
      <c r="F384" s="9"/>
      <c r="G384" s="9">
        <v>50</v>
      </c>
    </row>
    <row r="385" spans="1:7" ht="37.5" hidden="1" x14ac:dyDescent="0.2">
      <c r="A385" s="2"/>
      <c r="B385" s="2" t="s">
        <v>52</v>
      </c>
      <c r="C385" s="10" t="s">
        <v>141</v>
      </c>
      <c r="D385" s="11"/>
      <c r="E385" s="9">
        <f t="shared" ref="E385:G385" si="155">E386</f>
        <v>40</v>
      </c>
      <c r="F385" s="9"/>
      <c r="G385" s="9">
        <f t="shared" si="155"/>
        <v>0</v>
      </c>
    </row>
    <row r="386" spans="1:7" ht="37.5" hidden="1" x14ac:dyDescent="0.2">
      <c r="A386" s="2"/>
      <c r="B386" s="2" t="s">
        <v>111</v>
      </c>
      <c r="C386" s="10" t="s">
        <v>141</v>
      </c>
      <c r="D386" s="11" t="s">
        <v>5</v>
      </c>
      <c r="E386" s="9">
        <v>40</v>
      </c>
      <c r="F386" s="9"/>
      <c r="G386" s="9">
        <v>0</v>
      </c>
    </row>
    <row r="387" spans="1:7" ht="40.5" hidden="1" customHeight="1" x14ac:dyDescent="0.2">
      <c r="A387" s="2"/>
      <c r="B387" s="2" t="s">
        <v>18</v>
      </c>
      <c r="C387" s="10" t="s">
        <v>142</v>
      </c>
      <c r="D387" s="11"/>
      <c r="E387" s="9">
        <f t="shared" ref="E387:G387" si="156">E388</f>
        <v>10</v>
      </c>
      <c r="F387" s="9"/>
      <c r="G387" s="9">
        <f t="shared" si="156"/>
        <v>0</v>
      </c>
    </row>
    <row r="388" spans="1:7" ht="37.5" hidden="1" x14ac:dyDescent="0.2">
      <c r="A388" s="2"/>
      <c r="B388" s="2" t="s">
        <v>111</v>
      </c>
      <c r="C388" s="10" t="s">
        <v>142</v>
      </c>
      <c r="D388" s="11" t="s">
        <v>5</v>
      </c>
      <c r="E388" s="9">
        <v>10</v>
      </c>
      <c r="F388" s="9"/>
      <c r="G388" s="9">
        <v>0</v>
      </c>
    </row>
    <row r="389" spans="1:7" ht="18.75" x14ac:dyDescent="0.2">
      <c r="A389" s="2"/>
      <c r="B389" s="2" t="s">
        <v>50</v>
      </c>
      <c r="C389" s="10" t="s">
        <v>139</v>
      </c>
      <c r="D389" s="11"/>
      <c r="E389" s="9">
        <f t="shared" ref="E389:G389" si="157">E390</f>
        <v>36078.700000000004</v>
      </c>
      <c r="F389" s="9"/>
      <c r="G389" s="9">
        <f t="shared" si="157"/>
        <v>36558.568020000006</v>
      </c>
    </row>
    <row r="390" spans="1:7" ht="18.75" x14ac:dyDescent="0.2">
      <c r="A390" s="2"/>
      <c r="B390" s="2" t="s">
        <v>22</v>
      </c>
      <c r="C390" s="10" t="s">
        <v>138</v>
      </c>
      <c r="D390" s="11"/>
      <c r="E390" s="9">
        <f t="shared" ref="E390:G390" si="158">E391+E392+E393</f>
        <v>36078.700000000004</v>
      </c>
      <c r="F390" s="9"/>
      <c r="G390" s="9">
        <f t="shared" si="158"/>
        <v>36558.568020000006</v>
      </c>
    </row>
    <row r="391" spans="1:7" ht="60" customHeight="1" x14ac:dyDescent="0.2">
      <c r="A391" s="2"/>
      <c r="B391" s="2" t="s">
        <v>9</v>
      </c>
      <c r="C391" s="10" t="s">
        <v>138</v>
      </c>
      <c r="D391" s="11" t="s">
        <v>10</v>
      </c>
      <c r="E391" s="9">
        <f>30426.3</f>
        <v>30426.3</v>
      </c>
      <c r="F391" s="9"/>
      <c r="G391" s="9">
        <v>30817.668020000001</v>
      </c>
    </row>
    <row r="392" spans="1:7" ht="37.5" x14ac:dyDescent="0.2">
      <c r="A392" s="2"/>
      <c r="B392" s="2" t="s">
        <v>111</v>
      </c>
      <c r="C392" s="10" t="s">
        <v>138</v>
      </c>
      <c r="D392" s="11" t="s">
        <v>5</v>
      </c>
      <c r="E392" s="9">
        <v>5160.6000000000004</v>
      </c>
      <c r="F392" s="9"/>
      <c r="G392" s="9">
        <v>5099.1000000000004</v>
      </c>
    </row>
    <row r="393" spans="1:7" ht="18.75" x14ac:dyDescent="0.2">
      <c r="A393" s="2"/>
      <c r="B393" s="2" t="s">
        <v>11</v>
      </c>
      <c r="C393" s="10" t="s">
        <v>138</v>
      </c>
      <c r="D393" s="11" t="s">
        <v>12</v>
      </c>
      <c r="E393" s="9">
        <v>491.8</v>
      </c>
      <c r="F393" s="9"/>
      <c r="G393" s="9">
        <v>641.79999999999995</v>
      </c>
    </row>
    <row r="394" spans="1:7" ht="37.5" x14ac:dyDescent="0.2">
      <c r="A394" s="6">
        <v>18</v>
      </c>
      <c r="B394" s="20" t="s">
        <v>34</v>
      </c>
      <c r="C394" s="7" t="s">
        <v>100</v>
      </c>
      <c r="D394" s="8" t="s">
        <v>0</v>
      </c>
      <c r="E394" s="13">
        <f>E395+E399+E401+E403+E405+E407+E410+E412+E415</f>
        <v>22482.399999999998</v>
      </c>
      <c r="F394" s="13">
        <f t="shared" ref="F394" si="159">F395+F399+F401+F403+F405+F407+F410+F412+F415</f>
        <v>0</v>
      </c>
      <c r="G394" s="13">
        <f>G395+G399+G401+G403+G405+G407+G410+G412+G415+G417</f>
        <v>13132.272319999998</v>
      </c>
    </row>
    <row r="395" spans="1:7" ht="18.75" x14ac:dyDescent="0.2">
      <c r="A395" s="2"/>
      <c r="B395" s="2" t="s">
        <v>35</v>
      </c>
      <c r="C395" s="10" t="s">
        <v>101</v>
      </c>
      <c r="D395" s="11" t="s">
        <v>0</v>
      </c>
      <c r="E395" s="9">
        <f t="shared" ref="E395:F395" si="160">E398</f>
        <v>8813.7999999999993</v>
      </c>
      <c r="F395" s="9">
        <f t="shared" si="160"/>
        <v>0</v>
      </c>
      <c r="G395" s="9">
        <f>G398+G396+G397</f>
        <v>319.66608000000019</v>
      </c>
    </row>
    <row r="396" spans="1:7" ht="37.5" x14ac:dyDescent="0.2">
      <c r="A396" s="2"/>
      <c r="B396" s="2" t="s">
        <v>111</v>
      </c>
      <c r="C396" s="10" t="s">
        <v>101</v>
      </c>
      <c r="D396" s="11">
        <v>200</v>
      </c>
      <c r="E396" s="9"/>
      <c r="F396" s="9"/>
      <c r="G396" s="9">
        <v>267.46607999999998</v>
      </c>
    </row>
    <row r="397" spans="1:7" ht="18.75" x14ac:dyDescent="0.2">
      <c r="A397" s="2"/>
      <c r="B397" s="2" t="s">
        <v>13</v>
      </c>
      <c r="C397" s="10" t="s">
        <v>101</v>
      </c>
      <c r="D397" s="11">
        <v>500</v>
      </c>
      <c r="E397" s="9"/>
      <c r="F397" s="9"/>
      <c r="G397" s="9">
        <v>52.2</v>
      </c>
    </row>
    <row r="398" spans="1:7" ht="18.75" hidden="1" x14ac:dyDescent="0.2">
      <c r="A398" s="2"/>
      <c r="B398" s="2" t="s">
        <v>11</v>
      </c>
      <c r="C398" s="10" t="s">
        <v>101</v>
      </c>
      <c r="D398" s="11" t="s">
        <v>12</v>
      </c>
      <c r="E398" s="9">
        <f>5300+3513.8</f>
        <v>8813.7999999999993</v>
      </c>
      <c r="F398" s="9"/>
      <c r="G398" s="9">
        <f>12994.13392-12825-169.13392</f>
        <v>2.2737367544323206E-13</v>
      </c>
    </row>
    <row r="399" spans="1:7" ht="37.5" hidden="1" x14ac:dyDescent="0.2">
      <c r="A399" s="2"/>
      <c r="B399" s="2" t="s">
        <v>36</v>
      </c>
      <c r="C399" s="10" t="s">
        <v>102</v>
      </c>
      <c r="D399" s="11" t="s">
        <v>0</v>
      </c>
      <c r="E399" s="9">
        <f t="shared" ref="E399:G399" si="161">E400</f>
        <v>1187</v>
      </c>
      <c r="F399" s="9">
        <v>0</v>
      </c>
      <c r="G399" s="9">
        <f t="shared" si="161"/>
        <v>0</v>
      </c>
    </row>
    <row r="400" spans="1:7" ht="18.75" hidden="1" x14ac:dyDescent="0.2">
      <c r="A400" s="2"/>
      <c r="B400" s="2" t="s">
        <v>8</v>
      </c>
      <c r="C400" s="10" t="s">
        <v>102</v>
      </c>
      <c r="D400" s="11">
        <v>300</v>
      </c>
      <c r="E400" s="9">
        <v>1187</v>
      </c>
      <c r="F400" s="9">
        <v>0</v>
      </c>
      <c r="G400" s="9">
        <v>0</v>
      </c>
    </row>
    <row r="401" spans="1:12" ht="18.75" x14ac:dyDescent="0.2">
      <c r="A401" s="2"/>
      <c r="B401" s="2" t="s">
        <v>57</v>
      </c>
      <c r="C401" s="10" t="s">
        <v>159</v>
      </c>
      <c r="D401" s="11"/>
      <c r="E401" s="9">
        <f t="shared" ref="E401:G401" si="162">E402</f>
        <v>7254.3</v>
      </c>
      <c r="F401" s="9">
        <f t="shared" si="162"/>
        <v>0</v>
      </c>
      <c r="G401" s="9">
        <f t="shared" si="162"/>
        <v>7254.3</v>
      </c>
    </row>
    <row r="402" spans="1:12" ht="18.75" x14ac:dyDescent="0.2">
      <c r="A402" s="2"/>
      <c r="B402" s="2" t="s">
        <v>8</v>
      </c>
      <c r="C402" s="10" t="s">
        <v>159</v>
      </c>
      <c r="D402" s="11">
        <v>300</v>
      </c>
      <c r="E402" s="9">
        <v>7254.3</v>
      </c>
      <c r="F402" s="9"/>
      <c r="G402" s="9">
        <f>E402+F402</f>
        <v>7254.3</v>
      </c>
    </row>
    <row r="403" spans="1:12" ht="23.25" customHeight="1" x14ac:dyDescent="0.2">
      <c r="A403" s="2"/>
      <c r="B403" s="2" t="s">
        <v>60</v>
      </c>
      <c r="C403" s="10" t="s">
        <v>233</v>
      </c>
      <c r="D403" s="11"/>
      <c r="E403" s="9">
        <f t="shared" ref="E403:G403" si="163">E404</f>
        <v>2500</v>
      </c>
      <c r="F403" s="9">
        <f t="shared" si="163"/>
        <v>0</v>
      </c>
      <c r="G403" s="9">
        <f t="shared" si="163"/>
        <v>2904.7</v>
      </c>
    </row>
    <row r="404" spans="1:12" ht="18.75" x14ac:dyDescent="0.2">
      <c r="A404" s="2"/>
      <c r="B404" s="2" t="s">
        <v>11</v>
      </c>
      <c r="C404" s="10" t="s">
        <v>233</v>
      </c>
      <c r="D404" s="11">
        <v>800</v>
      </c>
      <c r="E404" s="9">
        <v>2500</v>
      </c>
      <c r="F404" s="9"/>
      <c r="G404" s="9">
        <v>2904.7</v>
      </c>
    </row>
    <row r="405" spans="1:12" ht="22.5" customHeight="1" x14ac:dyDescent="0.2">
      <c r="A405" s="2"/>
      <c r="B405" s="2" t="s">
        <v>65</v>
      </c>
      <c r="C405" s="10" t="s">
        <v>234</v>
      </c>
      <c r="D405" s="11"/>
      <c r="E405" s="9">
        <f t="shared" ref="E405:G405" si="164">E406</f>
        <v>1100</v>
      </c>
      <c r="F405" s="9">
        <f t="shared" si="164"/>
        <v>0</v>
      </c>
      <c r="G405" s="9">
        <f t="shared" si="164"/>
        <v>853.75346000000002</v>
      </c>
    </row>
    <row r="406" spans="1:12" ht="37.5" x14ac:dyDescent="0.2">
      <c r="A406" s="2"/>
      <c r="B406" s="2" t="s">
        <v>111</v>
      </c>
      <c r="C406" s="10" t="s">
        <v>234</v>
      </c>
      <c r="D406" s="11">
        <v>200</v>
      </c>
      <c r="E406" s="9">
        <f>500+600</f>
        <v>1100</v>
      </c>
      <c r="F406" s="9"/>
      <c r="G406" s="9">
        <v>853.75346000000002</v>
      </c>
    </row>
    <row r="407" spans="1:12" ht="22.5" customHeight="1" x14ac:dyDescent="0.2">
      <c r="A407" s="2"/>
      <c r="B407" s="2" t="s">
        <v>237</v>
      </c>
      <c r="C407" s="10" t="s">
        <v>164</v>
      </c>
      <c r="D407" s="11"/>
      <c r="E407" s="9">
        <f t="shared" ref="E407:G408" si="165">E408</f>
        <v>746.3</v>
      </c>
      <c r="F407" s="9">
        <f t="shared" si="165"/>
        <v>0</v>
      </c>
      <c r="G407" s="9">
        <f t="shared" si="165"/>
        <v>1166.4627799999998</v>
      </c>
    </row>
    <row r="408" spans="1:12" ht="37.5" x14ac:dyDescent="0.2">
      <c r="A408" s="2"/>
      <c r="B408" s="2" t="s">
        <v>238</v>
      </c>
      <c r="C408" s="10" t="s">
        <v>235</v>
      </c>
      <c r="D408" s="11"/>
      <c r="E408" s="9">
        <f t="shared" si="165"/>
        <v>746.3</v>
      </c>
      <c r="F408" s="9">
        <f t="shared" si="165"/>
        <v>0</v>
      </c>
      <c r="G408" s="9">
        <f t="shared" si="165"/>
        <v>1166.4627799999998</v>
      </c>
    </row>
    <row r="409" spans="1:12" ht="18.75" x14ac:dyDescent="0.2">
      <c r="A409" s="2"/>
      <c r="B409" s="2" t="s">
        <v>11</v>
      </c>
      <c r="C409" s="10" t="s">
        <v>235</v>
      </c>
      <c r="D409" s="11">
        <v>800</v>
      </c>
      <c r="E409" s="9">
        <v>746.3</v>
      </c>
      <c r="F409" s="9"/>
      <c r="G409" s="9">
        <f>908.04014+258.42264</f>
        <v>1166.4627799999998</v>
      </c>
    </row>
    <row r="410" spans="1:12" ht="37.5" x14ac:dyDescent="0.2">
      <c r="A410" s="2"/>
      <c r="B410" s="2" t="s">
        <v>236</v>
      </c>
      <c r="C410" s="10" t="s">
        <v>155</v>
      </c>
      <c r="D410" s="11"/>
      <c r="E410" s="9">
        <f t="shared" ref="E410:G410" si="166">E411</f>
        <v>324.8</v>
      </c>
      <c r="F410" s="9">
        <f t="shared" si="166"/>
        <v>0</v>
      </c>
      <c r="G410" s="9">
        <f t="shared" si="166"/>
        <v>324.8</v>
      </c>
    </row>
    <row r="411" spans="1:12" ht="22.5" customHeight="1" x14ac:dyDescent="0.2">
      <c r="A411" s="2"/>
      <c r="B411" s="2" t="s">
        <v>4</v>
      </c>
      <c r="C411" s="10" t="s">
        <v>155</v>
      </c>
      <c r="D411" s="11">
        <v>200</v>
      </c>
      <c r="E411" s="9">
        <v>324.8</v>
      </c>
      <c r="F411" s="9"/>
      <c r="G411" s="9">
        <f>E411+F411</f>
        <v>324.8</v>
      </c>
    </row>
    <row r="412" spans="1:12" ht="18.75" hidden="1" x14ac:dyDescent="0.2">
      <c r="A412" s="2"/>
      <c r="B412" s="2" t="s">
        <v>375</v>
      </c>
      <c r="C412" s="10" t="s">
        <v>373</v>
      </c>
      <c r="D412" s="11"/>
      <c r="E412" s="9">
        <f>E413</f>
        <v>30</v>
      </c>
      <c r="F412" s="9">
        <f t="shared" ref="F412:G412" si="167">F413</f>
        <v>0</v>
      </c>
      <c r="G412" s="9">
        <f t="shared" si="167"/>
        <v>0</v>
      </c>
    </row>
    <row r="413" spans="1:12" ht="37.5" hidden="1" x14ac:dyDescent="0.2">
      <c r="A413" s="2"/>
      <c r="B413" s="2" t="s">
        <v>321</v>
      </c>
      <c r="C413" s="10" t="s">
        <v>320</v>
      </c>
      <c r="D413" s="11"/>
      <c r="E413" s="9">
        <f t="shared" ref="E413:G413" si="168">E414</f>
        <v>30</v>
      </c>
      <c r="F413" s="9">
        <f t="shared" si="168"/>
        <v>0</v>
      </c>
      <c r="G413" s="9">
        <f t="shared" si="168"/>
        <v>0</v>
      </c>
    </row>
    <row r="414" spans="1:12" ht="37.5" hidden="1" x14ac:dyDescent="0.2">
      <c r="A414" s="2"/>
      <c r="B414" s="2" t="s">
        <v>6</v>
      </c>
      <c r="C414" s="10" t="s">
        <v>320</v>
      </c>
      <c r="D414" s="11">
        <v>600</v>
      </c>
      <c r="E414" s="9">
        <v>30</v>
      </c>
      <c r="F414" s="9"/>
      <c r="G414" s="9">
        <v>0</v>
      </c>
    </row>
    <row r="415" spans="1:12" ht="37.5" x14ac:dyDescent="0.2">
      <c r="A415" s="2"/>
      <c r="B415" s="2" t="s">
        <v>343</v>
      </c>
      <c r="C415" s="10" t="s">
        <v>344</v>
      </c>
      <c r="D415" s="11"/>
      <c r="E415" s="9">
        <f>E416</f>
        <v>526.20000000000005</v>
      </c>
      <c r="F415" s="9"/>
      <c r="G415" s="9">
        <f>G416</f>
        <v>58.59</v>
      </c>
      <c r="L415" s="29"/>
    </row>
    <row r="416" spans="1:12" ht="37.5" x14ac:dyDescent="0.2">
      <c r="A416" s="2"/>
      <c r="B416" s="2" t="s">
        <v>111</v>
      </c>
      <c r="C416" s="10" t="s">
        <v>344</v>
      </c>
      <c r="D416" s="11">
        <v>200</v>
      </c>
      <c r="E416" s="9">
        <v>526.20000000000005</v>
      </c>
      <c r="F416" s="9"/>
      <c r="G416" s="9">
        <v>58.59</v>
      </c>
    </row>
    <row r="417" spans="1:7" ht="18.75" x14ac:dyDescent="0.2">
      <c r="A417" s="2"/>
      <c r="B417" s="2" t="s">
        <v>443</v>
      </c>
      <c r="C417" s="10" t="s">
        <v>444</v>
      </c>
      <c r="D417" s="11"/>
      <c r="E417" s="9"/>
      <c r="F417" s="9"/>
      <c r="G417" s="9">
        <f>G418</f>
        <v>250</v>
      </c>
    </row>
    <row r="418" spans="1:7" ht="37.5" x14ac:dyDescent="0.2">
      <c r="A418" s="2"/>
      <c r="B418" s="2" t="s">
        <v>111</v>
      </c>
      <c r="C418" s="10" t="s">
        <v>444</v>
      </c>
      <c r="D418" s="11">
        <v>200</v>
      </c>
      <c r="E418" s="9"/>
      <c r="F418" s="9"/>
      <c r="G418" s="9">
        <v>250</v>
      </c>
    </row>
    <row r="419" spans="1:7" ht="18.75" x14ac:dyDescent="0.2">
      <c r="A419" s="2"/>
      <c r="B419" s="6" t="s">
        <v>19</v>
      </c>
      <c r="C419" s="7" t="s">
        <v>0</v>
      </c>
      <c r="D419" s="8" t="s">
        <v>0</v>
      </c>
      <c r="E419" s="13">
        <f>E7+E120+E207+E212+E227+E233+E240+E244+E267+E281+E284+E291+E294+E302+E313+E316+E326+E394</f>
        <v>334145.90000000002</v>
      </c>
      <c r="F419" s="13">
        <f>F7+F120+F207+F212+F227+F233+F240+F244+F267+F281+F284+F291+F294+F302+F313+F316+F326+F394</f>
        <v>345276.90404000005</v>
      </c>
      <c r="G419" s="13">
        <f>G7+G120+G207+G212+G227+G233+G240+G244+G267+G281+G284+G291+G294+G302+G313+G316+G326+G394</f>
        <v>1345845.4494399999</v>
      </c>
    </row>
    <row r="420" spans="1:7" ht="0.75" customHeight="1" x14ac:dyDescent="0.2"/>
    <row r="422" spans="1:7" ht="31.5" x14ac:dyDescent="0.2">
      <c r="B422" s="1" t="s">
        <v>445</v>
      </c>
      <c r="G422" s="1" t="s">
        <v>406</v>
      </c>
    </row>
  </sheetData>
  <autoFilter ref="A6:G419"/>
  <mergeCells count="5">
    <mergeCell ref="B4:D4"/>
    <mergeCell ref="A5:G5"/>
    <mergeCell ref="A3:G3"/>
    <mergeCell ref="C1:G1"/>
    <mergeCell ref="C2:G2"/>
  </mergeCells>
  <pageMargins left="0.7" right="0.7" top="0.75" bottom="0.75" header="0.3" footer="0.3"/>
  <pageSetup paperSize="9" scale="83" fitToHeight="10" orientation="landscape" useFirstPageNumber="1" r:id="rId1"/>
  <headerFooter>
    <oddHeader xml:space="preserve">&amp;CСтраница &amp;P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2021</vt:lpstr>
      <vt:lpstr>Лист1</vt:lpstr>
      <vt:lpstr>'2021'!Область_печати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2021-11-25T12:00:17Z</dcterms:modified>
</cp:coreProperties>
</file>