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525" windowWidth="14805" windowHeight="4230"/>
  </bookViews>
  <sheets>
    <sheet name="2022" sheetId="2" r:id="rId1"/>
    <sheet name="Лист1" sheetId="3" r:id="rId2"/>
  </sheets>
  <externalReferences>
    <externalReference r:id="rId3"/>
  </externalReferences>
  <definedNames>
    <definedName name="_xlnm._FilterDatabase" localSheetId="0" hidden="1">'2022'!$C$8:$O$604</definedName>
    <definedName name="_xlnm.Print_Area" localSheetId="0">'2022'!$A$1:$T$608</definedName>
  </definedNames>
  <calcPr calcId="145621"/>
</workbook>
</file>

<file path=xl/calcChain.xml><?xml version="1.0" encoding="utf-8"?>
<calcChain xmlns="http://schemas.openxmlformats.org/spreadsheetml/2006/main">
  <c r="T269" i="2" l="1"/>
  <c r="T557" i="2" l="1"/>
  <c r="T559" i="2"/>
  <c r="T558" i="2" s="1"/>
  <c r="T556" i="2" s="1"/>
  <c r="T266" i="2" l="1"/>
  <c r="T210" i="2"/>
  <c r="T410" i="2" l="1"/>
  <c r="T598" i="2" l="1"/>
  <c r="T511" i="2"/>
  <c r="T432" i="2"/>
  <c r="T394" i="2"/>
  <c r="T260" i="2"/>
  <c r="T225" i="2"/>
  <c r="T54" i="2" l="1"/>
  <c r="P76" i="2" l="1"/>
  <c r="P227" i="2"/>
  <c r="P514" i="2"/>
  <c r="P445" i="2" l="1"/>
  <c r="Q445" i="2"/>
  <c r="R445" i="2"/>
  <c r="S445" i="2"/>
  <c r="T448" i="2"/>
  <c r="P447" i="2"/>
  <c r="P301" i="2"/>
  <c r="P137" i="2"/>
  <c r="T81" i="2"/>
  <c r="T80" i="2" s="1"/>
  <c r="S80" i="2"/>
  <c r="R80" i="2"/>
  <c r="Q80" i="2"/>
  <c r="P80" i="2"/>
  <c r="O80" i="2"/>
  <c r="T101" i="2"/>
  <c r="T100" i="2" s="1"/>
  <c r="S100" i="2"/>
  <c r="R100" i="2"/>
  <c r="Q100" i="2"/>
  <c r="P100" i="2"/>
  <c r="O100" i="2"/>
  <c r="T72" i="2"/>
  <c r="T71" i="2" s="1"/>
  <c r="S71" i="2"/>
  <c r="R71" i="2"/>
  <c r="Q71" i="2"/>
  <c r="P71" i="2"/>
  <c r="O71" i="2"/>
  <c r="P59" i="2" l="1"/>
  <c r="T523" i="2" l="1"/>
  <c r="T522" i="2" s="1"/>
  <c r="T521" i="2" s="1"/>
  <c r="T520" i="2" s="1"/>
  <c r="P522" i="2"/>
  <c r="P521" i="2" s="1"/>
  <c r="P520" i="2" s="1"/>
  <c r="Q522" i="2"/>
  <c r="Q521" i="2" s="1"/>
  <c r="Q520" i="2" s="1"/>
  <c r="R522" i="2"/>
  <c r="R521" i="2" s="1"/>
  <c r="R520" i="2" s="1"/>
  <c r="S522" i="2"/>
  <c r="S521" i="2" s="1"/>
  <c r="S520" i="2" s="1"/>
  <c r="O522" i="2"/>
  <c r="O521" i="2" s="1"/>
  <c r="O520" i="2" s="1"/>
  <c r="P249" i="2" l="1"/>
  <c r="P432" i="2"/>
  <c r="P602" i="2" l="1"/>
  <c r="P601" i="2" s="1"/>
  <c r="P600" i="2" s="1"/>
  <c r="P599" i="2" s="1"/>
  <c r="Q602" i="2"/>
  <c r="Q601" i="2" s="1"/>
  <c r="Q600" i="2" s="1"/>
  <c r="Q599" i="2" s="1"/>
  <c r="R602" i="2"/>
  <c r="R601" i="2" s="1"/>
  <c r="R600" i="2" s="1"/>
  <c r="R599" i="2" s="1"/>
  <c r="S602" i="2"/>
  <c r="S601" i="2" s="1"/>
  <c r="S600" i="2" s="1"/>
  <c r="S599" i="2" s="1"/>
  <c r="P597" i="2"/>
  <c r="P596" i="2" s="1"/>
  <c r="P595" i="2" s="1"/>
  <c r="Q597" i="2"/>
  <c r="Q596" i="2" s="1"/>
  <c r="Q595" i="2" s="1"/>
  <c r="R597" i="2"/>
  <c r="R596" i="2" s="1"/>
  <c r="R595" i="2" s="1"/>
  <c r="S597" i="2"/>
  <c r="S596" i="2" s="1"/>
  <c r="S595" i="2" s="1"/>
  <c r="P593" i="2"/>
  <c r="Q593" i="2"/>
  <c r="R593" i="2"/>
  <c r="S593" i="2"/>
  <c r="P591" i="2"/>
  <c r="Q591" i="2"/>
  <c r="R591" i="2"/>
  <c r="S591" i="2"/>
  <c r="T589" i="2"/>
  <c r="T588" i="2"/>
  <c r="P587" i="2"/>
  <c r="P586" i="2" s="1"/>
  <c r="P585" i="2" s="1"/>
  <c r="Q587" i="2"/>
  <c r="Q586" i="2" s="1"/>
  <c r="Q585" i="2" s="1"/>
  <c r="R587" i="2"/>
  <c r="R586" i="2" s="1"/>
  <c r="R585" i="2" s="1"/>
  <c r="S587" i="2"/>
  <c r="S586" i="2" s="1"/>
  <c r="S585" i="2" s="1"/>
  <c r="O587" i="2"/>
  <c r="O586" i="2" s="1"/>
  <c r="O585" i="2" s="1"/>
  <c r="T584" i="2"/>
  <c r="T583" i="2"/>
  <c r="P582" i="2"/>
  <c r="P581" i="2" s="1"/>
  <c r="Q582" i="2"/>
  <c r="Q581" i="2" s="1"/>
  <c r="R582" i="2"/>
  <c r="R581" i="2" s="1"/>
  <c r="S582" i="2"/>
  <c r="S581" i="2" s="1"/>
  <c r="P577" i="2"/>
  <c r="Q577" i="2"/>
  <c r="R577" i="2"/>
  <c r="S577" i="2"/>
  <c r="P575" i="2"/>
  <c r="Q575" i="2"/>
  <c r="R575" i="2"/>
  <c r="S575" i="2"/>
  <c r="T572" i="2"/>
  <c r="T571" i="2" s="1"/>
  <c r="T570" i="2" s="1"/>
  <c r="T569" i="2" s="1"/>
  <c r="P571" i="2"/>
  <c r="P570" i="2" s="1"/>
  <c r="P569" i="2" s="1"/>
  <c r="Q571" i="2"/>
  <c r="Q570" i="2" s="1"/>
  <c r="Q569" i="2" s="1"/>
  <c r="R571" i="2"/>
  <c r="R570" i="2" s="1"/>
  <c r="R569" i="2" s="1"/>
  <c r="S571" i="2"/>
  <c r="S570" i="2" s="1"/>
  <c r="S569" i="2" s="1"/>
  <c r="P567" i="2"/>
  <c r="P566" i="2" s="1"/>
  <c r="P565" i="2" s="1"/>
  <c r="Q567" i="2"/>
  <c r="Q566" i="2" s="1"/>
  <c r="Q565" i="2" s="1"/>
  <c r="R567" i="2"/>
  <c r="R566" i="2" s="1"/>
  <c r="R565" i="2" s="1"/>
  <c r="S567" i="2"/>
  <c r="S566" i="2" s="1"/>
  <c r="S565" i="2" s="1"/>
  <c r="P561" i="2"/>
  <c r="P560" i="2" s="1"/>
  <c r="Q561" i="2"/>
  <c r="Q560" i="2" s="1"/>
  <c r="R561" i="2"/>
  <c r="R560" i="2" s="1"/>
  <c r="S561" i="2"/>
  <c r="S560" i="2" s="1"/>
  <c r="P556" i="2"/>
  <c r="P555" i="2" s="1"/>
  <c r="Q556" i="2"/>
  <c r="Q555" i="2" s="1"/>
  <c r="R556" i="2"/>
  <c r="R555" i="2" s="1"/>
  <c r="S556" i="2"/>
  <c r="S555" i="2" s="1"/>
  <c r="P552" i="2"/>
  <c r="P551" i="2" s="1"/>
  <c r="P550" i="2" s="1"/>
  <c r="Q552" i="2"/>
  <c r="Q551" i="2" s="1"/>
  <c r="Q550" i="2" s="1"/>
  <c r="R552" i="2"/>
  <c r="R551" i="2" s="1"/>
  <c r="R550" i="2" s="1"/>
  <c r="S552" i="2"/>
  <c r="S551" i="2" s="1"/>
  <c r="S550" i="2" s="1"/>
  <c r="P547" i="2"/>
  <c r="Q547" i="2"/>
  <c r="R547" i="2"/>
  <c r="S547" i="2"/>
  <c r="P545" i="2"/>
  <c r="Q545" i="2"/>
  <c r="R545" i="2"/>
  <c r="S545" i="2"/>
  <c r="P541" i="2"/>
  <c r="P540" i="2" s="1"/>
  <c r="P539" i="2" s="1"/>
  <c r="P538" i="2" s="1"/>
  <c r="Q541" i="2"/>
  <c r="Q540" i="2" s="1"/>
  <c r="Q539" i="2" s="1"/>
  <c r="Q538" i="2" s="1"/>
  <c r="R541" i="2"/>
  <c r="R540" i="2" s="1"/>
  <c r="R539" i="2" s="1"/>
  <c r="R538" i="2" s="1"/>
  <c r="S541" i="2"/>
  <c r="S540" i="2" s="1"/>
  <c r="S539" i="2" s="1"/>
  <c r="S538" i="2" s="1"/>
  <c r="P535" i="2"/>
  <c r="Q535" i="2"/>
  <c r="R535" i="2"/>
  <c r="S535" i="2"/>
  <c r="P533" i="2"/>
  <c r="P532" i="2" s="1"/>
  <c r="Q533" i="2"/>
  <c r="Q532" i="2" s="1"/>
  <c r="R533" i="2"/>
  <c r="R532" i="2" s="1"/>
  <c r="S533" i="2"/>
  <c r="S532" i="2" s="1"/>
  <c r="P529" i="2"/>
  <c r="Q529" i="2"/>
  <c r="R529" i="2"/>
  <c r="S529" i="2"/>
  <c r="P526" i="2"/>
  <c r="P525" i="2" s="1"/>
  <c r="P524" i="2" s="1"/>
  <c r="Q526" i="2"/>
  <c r="Q525" i="2" s="1"/>
  <c r="Q524" i="2" s="1"/>
  <c r="R526" i="2"/>
  <c r="R525" i="2" s="1"/>
  <c r="R524" i="2" s="1"/>
  <c r="S526" i="2"/>
  <c r="S525" i="2" s="1"/>
  <c r="S524" i="2" s="1"/>
  <c r="P518" i="2"/>
  <c r="P517" i="2" s="1"/>
  <c r="P516" i="2" s="1"/>
  <c r="Q518" i="2"/>
  <c r="Q517" i="2" s="1"/>
  <c r="Q516" i="2" s="1"/>
  <c r="R518" i="2"/>
  <c r="R517" i="2" s="1"/>
  <c r="R516" i="2" s="1"/>
  <c r="S518" i="2"/>
  <c r="S517" i="2" s="1"/>
  <c r="S516" i="2" s="1"/>
  <c r="T514" i="2"/>
  <c r="T513" i="2" s="1"/>
  <c r="T512" i="2" s="1"/>
  <c r="P513" i="2"/>
  <c r="P512" i="2" s="1"/>
  <c r="Q513" i="2"/>
  <c r="Q512" i="2" s="1"/>
  <c r="R513" i="2"/>
  <c r="R512" i="2" s="1"/>
  <c r="S513" i="2"/>
  <c r="S512" i="2" s="1"/>
  <c r="P510" i="2"/>
  <c r="P509" i="2" s="1"/>
  <c r="P508" i="2" s="1"/>
  <c r="Q510" i="2"/>
  <c r="Q509" i="2" s="1"/>
  <c r="Q508" i="2" s="1"/>
  <c r="R510" i="2"/>
  <c r="R509" i="2" s="1"/>
  <c r="R508" i="2" s="1"/>
  <c r="S510" i="2"/>
  <c r="S509" i="2" s="1"/>
  <c r="S508" i="2" s="1"/>
  <c r="P506" i="2"/>
  <c r="Q506" i="2"/>
  <c r="R506" i="2"/>
  <c r="S506" i="2"/>
  <c r="P504" i="2"/>
  <c r="Q504" i="2"/>
  <c r="R504" i="2"/>
  <c r="S504" i="2"/>
  <c r="P500" i="2"/>
  <c r="P499" i="2" s="1"/>
  <c r="Q500" i="2"/>
  <c r="Q499" i="2" s="1"/>
  <c r="R500" i="2"/>
  <c r="R499" i="2" s="1"/>
  <c r="S500" i="2"/>
  <c r="S499" i="2" s="1"/>
  <c r="P497" i="2"/>
  <c r="P496" i="2" s="1"/>
  <c r="P495" i="2" s="1"/>
  <c r="P494" i="2" s="1"/>
  <c r="P493" i="2" s="1"/>
  <c r="Q497" i="2"/>
  <c r="R497" i="2"/>
  <c r="R496" i="2" s="1"/>
  <c r="R495" i="2" s="1"/>
  <c r="R494" i="2" s="1"/>
  <c r="R493" i="2" s="1"/>
  <c r="S497" i="2"/>
  <c r="S496" i="2" s="1"/>
  <c r="S495" i="2" s="1"/>
  <c r="S494" i="2" s="1"/>
  <c r="S493" i="2" s="1"/>
  <c r="P490" i="2"/>
  <c r="P489" i="2" s="1"/>
  <c r="P488" i="2" s="1"/>
  <c r="P487" i="2" s="1"/>
  <c r="Q490" i="2"/>
  <c r="Q489" i="2" s="1"/>
  <c r="Q488" i="2" s="1"/>
  <c r="Q487" i="2" s="1"/>
  <c r="R490" i="2"/>
  <c r="R489" i="2" s="1"/>
  <c r="R488" i="2" s="1"/>
  <c r="R487" i="2" s="1"/>
  <c r="S490" i="2"/>
  <c r="S489" i="2" s="1"/>
  <c r="S488" i="2" s="1"/>
  <c r="S487" i="2" s="1"/>
  <c r="P484" i="2"/>
  <c r="P483" i="2" s="1"/>
  <c r="Q484" i="2"/>
  <c r="Q483" i="2" s="1"/>
  <c r="R484" i="2"/>
  <c r="R483" i="2" s="1"/>
  <c r="S484" i="2"/>
  <c r="S483" i="2" s="1"/>
  <c r="P481" i="2"/>
  <c r="P480" i="2" s="1"/>
  <c r="Q481" i="2"/>
  <c r="Q480" i="2" s="1"/>
  <c r="R481" i="2"/>
  <c r="R480" i="2" s="1"/>
  <c r="S481" i="2"/>
  <c r="S480" i="2" s="1"/>
  <c r="P476" i="2"/>
  <c r="Q476" i="2"/>
  <c r="R476" i="2"/>
  <c r="S476" i="2"/>
  <c r="P468" i="2"/>
  <c r="P467" i="2" s="1"/>
  <c r="P466" i="2" s="1"/>
  <c r="Q468" i="2"/>
  <c r="Q467" i="2" s="1"/>
  <c r="Q466" i="2" s="1"/>
  <c r="R468" i="2"/>
  <c r="R467" i="2" s="1"/>
  <c r="R466" i="2" s="1"/>
  <c r="S468" i="2"/>
  <c r="S467" i="2" s="1"/>
  <c r="S466" i="2" s="1"/>
  <c r="P464" i="2"/>
  <c r="P463" i="2" s="1"/>
  <c r="Q464" i="2"/>
  <c r="Q463" i="2" s="1"/>
  <c r="R464" i="2"/>
  <c r="R463" i="2" s="1"/>
  <c r="S464" i="2"/>
  <c r="S463" i="2" s="1"/>
  <c r="T462" i="2"/>
  <c r="T461" i="2" s="1"/>
  <c r="T460" i="2" s="1"/>
  <c r="P461" i="2"/>
  <c r="P460" i="2" s="1"/>
  <c r="Q461" i="2"/>
  <c r="Q460" i="2" s="1"/>
  <c r="R461" i="2"/>
  <c r="R460" i="2" s="1"/>
  <c r="S461" i="2"/>
  <c r="S460" i="2" s="1"/>
  <c r="P455" i="2"/>
  <c r="Q455" i="2"/>
  <c r="R455" i="2"/>
  <c r="S455" i="2"/>
  <c r="P453" i="2"/>
  <c r="Q453" i="2"/>
  <c r="R453" i="2"/>
  <c r="S453" i="2"/>
  <c r="P451" i="2"/>
  <c r="Q451" i="2"/>
  <c r="R451" i="2"/>
  <c r="S451" i="2"/>
  <c r="T447" i="2"/>
  <c r="P444" i="2"/>
  <c r="Q444" i="2"/>
  <c r="R444" i="2"/>
  <c r="S444" i="2"/>
  <c r="P441" i="2"/>
  <c r="Q441" i="2"/>
  <c r="R441" i="2"/>
  <c r="S441" i="2"/>
  <c r="P439" i="2"/>
  <c r="Q439" i="2"/>
  <c r="R439" i="2"/>
  <c r="S439" i="2"/>
  <c r="Q436" i="2"/>
  <c r="R436" i="2"/>
  <c r="S436" i="2"/>
  <c r="P436" i="2"/>
  <c r="P433" i="2"/>
  <c r="Q433" i="2"/>
  <c r="R433" i="2"/>
  <c r="S433" i="2"/>
  <c r="P431" i="2"/>
  <c r="Q431" i="2"/>
  <c r="R431" i="2"/>
  <c r="S431" i="2"/>
  <c r="P429" i="2"/>
  <c r="Q429" i="2"/>
  <c r="R429" i="2"/>
  <c r="S429" i="2"/>
  <c r="P425" i="2"/>
  <c r="P424" i="2" s="1"/>
  <c r="Q425" i="2"/>
  <c r="Q424" i="2" s="1"/>
  <c r="R425" i="2"/>
  <c r="R424" i="2" s="1"/>
  <c r="S425" i="2"/>
  <c r="S424" i="2" s="1"/>
  <c r="P422" i="2"/>
  <c r="P421" i="2" s="1"/>
  <c r="Q422" i="2"/>
  <c r="Q421" i="2" s="1"/>
  <c r="R422" i="2"/>
  <c r="R421" i="2" s="1"/>
  <c r="S422" i="2"/>
  <c r="S421" i="2" s="1"/>
  <c r="P419" i="2"/>
  <c r="P418" i="2" s="1"/>
  <c r="Q419" i="2"/>
  <c r="Q418" i="2" s="1"/>
  <c r="R419" i="2"/>
  <c r="R418" i="2" s="1"/>
  <c r="S419" i="2"/>
  <c r="S418" i="2" s="1"/>
  <c r="P413" i="2"/>
  <c r="P412" i="2" s="1"/>
  <c r="P411" i="2" s="1"/>
  <c r="Q413" i="2"/>
  <c r="Q412" i="2" s="1"/>
  <c r="Q411" i="2" s="1"/>
  <c r="R413" i="2"/>
  <c r="R412" i="2" s="1"/>
  <c r="R411" i="2" s="1"/>
  <c r="S413" i="2"/>
  <c r="S412" i="2" s="1"/>
  <c r="S411" i="2" s="1"/>
  <c r="P409" i="2"/>
  <c r="P408" i="2" s="1"/>
  <c r="Q409" i="2"/>
  <c r="Q408" i="2" s="1"/>
  <c r="R409" i="2"/>
  <c r="R408" i="2" s="1"/>
  <c r="S409" i="2"/>
  <c r="S408" i="2" s="1"/>
  <c r="P405" i="2"/>
  <c r="Q405" i="2"/>
  <c r="R405" i="2"/>
  <c r="S405" i="2"/>
  <c r="P403" i="2"/>
  <c r="Q403" i="2"/>
  <c r="R403" i="2"/>
  <c r="S403" i="2"/>
  <c r="P401" i="2"/>
  <c r="Q401" i="2"/>
  <c r="R401" i="2"/>
  <c r="S401" i="2"/>
  <c r="P396" i="2"/>
  <c r="Q396" i="2"/>
  <c r="R396" i="2"/>
  <c r="S396" i="2"/>
  <c r="T395" i="2"/>
  <c r="P392" i="2"/>
  <c r="P391" i="2" s="1"/>
  <c r="P390" i="2" s="1"/>
  <c r="P389" i="2" s="1"/>
  <c r="Q392" i="2"/>
  <c r="Q391" i="2" s="1"/>
  <c r="Q390" i="2" s="1"/>
  <c r="Q389" i="2" s="1"/>
  <c r="R392" i="2"/>
  <c r="R391" i="2" s="1"/>
  <c r="R390" i="2" s="1"/>
  <c r="R389" i="2" s="1"/>
  <c r="S392" i="2"/>
  <c r="S391" i="2" s="1"/>
  <c r="S390" i="2" s="1"/>
  <c r="S389" i="2" s="1"/>
  <c r="P387" i="2"/>
  <c r="Q387" i="2"/>
  <c r="R387" i="2"/>
  <c r="S387" i="2"/>
  <c r="P385" i="2"/>
  <c r="P384" i="2" s="1"/>
  <c r="Q385" i="2"/>
  <c r="Q384" i="2" s="1"/>
  <c r="R385" i="2"/>
  <c r="R384" i="2" s="1"/>
  <c r="S385" i="2"/>
  <c r="S384" i="2" s="1"/>
  <c r="P377" i="2"/>
  <c r="Q377" i="2"/>
  <c r="R377" i="2"/>
  <c r="S377" i="2"/>
  <c r="P373" i="2"/>
  <c r="Q373" i="2"/>
  <c r="R373" i="2"/>
  <c r="S373" i="2"/>
  <c r="P371" i="2"/>
  <c r="Q371" i="2"/>
  <c r="R371" i="2"/>
  <c r="S371" i="2"/>
  <c r="P364" i="2"/>
  <c r="Q364" i="2"/>
  <c r="R364" i="2"/>
  <c r="S364" i="2"/>
  <c r="P362" i="2"/>
  <c r="Q362" i="2"/>
  <c r="R362" i="2"/>
  <c r="S362" i="2"/>
  <c r="P360" i="2"/>
  <c r="Q360" i="2"/>
  <c r="R360" i="2"/>
  <c r="S360" i="2"/>
  <c r="P358" i="2"/>
  <c r="Q358" i="2"/>
  <c r="R358" i="2"/>
  <c r="S358" i="2"/>
  <c r="P355" i="2"/>
  <c r="P354" i="2" s="1"/>
  <c r="P353" i="2" s="1"/>
  <c r="P352" i="2" s="1"/>
  <c r="Q355" i="2"/>
  <c r="Q354" i="2" s="1"/>
  <c r="Q353" i="2" s="1"/>
  <c r="Q352" i="2" s="1"/>
  <c r="R355" i="2"/>
  <c r="R354" i="2" s="1"/>
  <c r="R353" i="2" s="1"/>
  <c r="R352" i="2" s="1"/>
  <c r="S355" i="2"/>
  <c r="S354" i="2" s="1"/>
  <c r="S353" i="2" s="1"/>
  <c r="S352" i="2" s="1"/>
  <c r="P348" i="2"/>
  <c r="Q348" i="2"/>
  <c r="R348" i="2"/>
  <c r="S348" i="2"/>
  <c r="P343" i="2"/>
  <c r="P342" i="2" s="1"/>
  <c r="Q343" i="2"/>
  <c r="Q342" i="2" s="1"/>
  <c r="R343" i="2"/>
  <c r="R342" i="2" s="1"/>
  <c r="S343" i="2"/>
  <c r="S342" i="2" s="1"/>
  <c r="P338" i="2"/>
  <c r="P337" i="2" s="1"/>
  <c r="Q338" i="2"/>
  <c r="Q337" i="2" s="1"/>
  <c r="R338" i="2"/>
  <c r="R337" i="2" s="1"/>
  <c r="S338" i="2"/>
  <c r="S337" i="2" s="1"/>
  <c r="P333" i="2"/>
  <c r="P332" i="2" s="1"/>
  <c r="T330" i="2"/>
  <c r="T329" i="2"/>
  <c r="P328" i="2"/>
  <c r="Q328" i="2"/>
  <c r="R328" i="2"/>
  <c r="S328" i="2"/>
  <c r="P325" i="2"/>
  <c r="P324" i="2" s="1"/>
  <c r="Q325" i="2"/>
  <c r="Q324" i="2" s="1"/>
  <c r="R325" i="2"/>
  <c r="R324" i="2" s="1"/>
  <c r="S325" i="2"/>
  <c r="S324" i="2" s="1"/>
  <c r="P321" i="2"/>
  <c r="Q321" i="2"/>
  <c r="R321" i="2"/>
  <c r="S321" i="2"/>
  <c r="T320" i="2"/>
  <c r="T319" i="2"/>
  <c r="P318" i="2"/>
  <c r="Q318" i="2"/>
  <c r="R318" i="2"/>
  <c r="S318" i="2"/>
  <c r="P316" i="2"/>
  <c r="Q316" i="2"/>
  <c r="R316" i="2"/>
  <c r="S316" i="2"/>
  <c r="P310" i="2"/>
  <c r="Q310" i="2"/>
  <c r="R310" i="2"/>
  <c r="S310" i="2"/>
  <c r="P307" i="2"/>
  <c r="P306" i="2" s="1"/>
  <c r="Q307" i="2"/>
  <c r="Q306" i="2" s="1"/>
  <c r="R307" i="2"/>
  <c r="R306" i="2" s="1"/>
  <c r="S307" i="2"/>
  <c r="S306" i="2" s="1"/>
  <c r="P304" i="2"/>
  <c r="Q304" i="2"/>
  <c r="R304" i="2"/>
  <c r="S304" i="2"/>
  <c r="P302" i="2"/>
  <c r="Q302" i="2"/>
  <c r="R302" i="2"/>
  <c r="S302" i="2"/>
  <c r="T301" i="2"/>
  <c r="T300" i="2" s="1"/>
  <c r="P300" i="2"/>
  <c r="Q300" i="2"/>
  <c r="R300" i="2"/>
  <c r="S300" i="2"/>
  <c r="P298" i="2"/>
  <c r="Q298" i="2"/>
  <c r="R298" i="2"/>
  <c r="S298" i="2"/>
  <c r="P296" i="2"/>
  <c r="Q296" i="2"/>
  <c r="R296" i="2"/>
  <c r="S296" i="2"/>
  <c r="T294" i="2"/>
  <c r="T293" i="2" s="1"/>
  <c r="P293" i="2"/>
  <c r="Q293" i="2"/>
  <c r="R293" i="2"/>
  <c r="S293" i="2"/>
  <c r="P291" i="2"/>
  <c r="Q291" i="2"/>
  <c r="R291" i="2"/>
  <c r="S291" i="2"/>
  <c r="T290" i="2"/>
  <c r="T289" i="2" s="1"/>
  <c r="P289" i="2"/>
  <c r="Q289" i="2"/>
  <c r="R289" i="2"/>
  <c r="S289" i="2"/>
  <c r="P286" i="2"/>
  <c r="Q286" i="2"/>
  <c r="R286" i="2"/>
  <c r="S286" i="2"/>
  <c r="P281" i="2"/>
  <c r="P280" i="2" s="1"/>
  <c r="P279" i="2" s="1"/>
  <c r="Q281" i="2"/>
  <c r="Q280" i="2" s="1"/>
  <c r="Q279" i="2" s="1"/>
  <c r="R281" i="2"/>
  <c r="R280" i="2" s="1"/>
  <c r="R279" i="2" s="1"/>
  <c r="S281" i="2"/>
  <c r="S280" i="2" s="1"/>
  <c r="S279" i="2" s="1"/>
  <c r="P277" i="2"/>
  <c r="P276" i="2" s="1"/>
  <c r="Q277" i="2"/>
  <c r="Q276" i="2" s="1"/>
  <c r="R277" i="2"/>
  <c r="R276" i="2" s="1"/>
  <c r="S277" i="2"/>
  <c r="S276" i="2" s="1"/>
  <c r="P274" i="2"/>
  <c r="P273" i="2" s="1"/>
  <c r="Q274" i="2"/>
  <c r="Q273" i="2" s="1"/>
  <c r="R274" i="2"/>
  <c r="R273" i="2" s="1"/>
  <c r="S274" i="2"/>
  <c r="S273" i="2" s="1"/>
  <c r="P271" i="2"/>
  <c r="P270" i="2" s="1"/>
  <c r="Q271" i="2"/>
  <c r="Q270" i="2" s="1"/>
  <c r="R271" i="2"/>
  <c r="R270" i="2" s="1"/>
  <c r="S271" i="2"/>
  <c r="S270" i="2" s="1"/>
  <c r="P268" i="2"/>
  <c r="P267" i="2" s="1"/>
  <c r="Q268" i="2"/>
  <c r="Q267" i="2" s="1"/>
  <c r="R268" i="2"/>
  <c r="R267" i="2" s="1"/>
  <c r="S268" i="2"/>
  <c r="S267" i="2" s="1"/>
  <c r="P265" i="2"/>
  <c r="P264" i="2" s="1"/>
  <c r="Q265" i="2"/>
  <c r="Q264" i="2" s="1"/>
  <c r="R265" i="2"/>
  <c r="R264" i="2" s="1"/>
  <c r="S265" i="2"/>
  <c r="S264" i="2" s="1"/>
  <c r="T263" i="2"/>
  <c r="T262" i="2" s="1"/>
  <c r="T261" i="2" s="1"/>
  <c r="P262" i="2"/>
  <c r="P261" i="2" s="1"/>
  <c r="Q262" i="2"/>
  <c r="Q261" i="2" s="1"/>
  <c r="R262" i="2"/>
  <c r="R261" i="2" s="1"/>
  <c r="S262" i="2"/>
  <c r="S261" i="2" s="1"/>
  <c r="P259" i="2"/>
  <c r="Q259" i="2"/>
  <c r="R259" i="2"/>
  <c r="S259" i="2"/>
  <c r="T258" i="2"/>
  <c r="T257" i="2" s="1"/>
  <c r="T256" i="2" s="1"/>
  <c r="P257" i="2"/>
  <c r="P256" i="2" s="1"/>
  <c r="Q257" i="2"/>
  <c r="Q256" i="2" s="1"/>
  <c r="R257" i="2"/>
  <c r="R256" i="2" s="1"/>
  <c r="S257" i="2"/>
  <c r="S256" i="2" s="1"/>
  <c r="P254" i="2"/>
  <c r="P253" i="2" s="1"/>
  <c r="Q254" i="2"/>
  <c r="Q253" i="2" s="1"/>
  <c r="R254" i="2"/>
  <c r="R253" i="2" s="1"/>
  <c r="S254" i="2"/>
  <c r="S253" i="2" s="1"/>
  <c r="P251" i="2"/>
  <c r="P250" i="2" s="1"/>
  <c r="Q251" i="2"/>
  <c r="Q250" i="2" s="1"/>
  <c r="R251" i="2"/>
  <c r="R250" i="2" s="1"/>
  <c r="S251" i="2"/>
  <c r="S250" i="2" s="1"/>
  <c r="P248" i="2"/>
  <c r="Q248" i="2"/>
  <c r="R248" i="2"/>
  <c r="S248" i="2"/>
  <c r="P246" i="2"/>
  <c r="P245" i="2" s="1"/>
  <c r="Q246" i="2"/>
  <c r="Q245" i="2" s="1"/>
  <c r="R246" i="2"/>
  <c r="R245" i="2" s="1"/>
  <c r="S246" i="2"/>
  <c r="S245" i="2" s="1"/>
  <c r="T244" i="2"/>
  <c r="T243" i="2" s="1"/>
  <c r="P243" i="2"/>
  <c r="Q243" i="2"/>
  <c r="R243" i="2"/>
  <c r="S243" i="2"/>
  <c r="P241" i="2"/>
  <c r="Q241" i="2"/>
  <c r="R241" i="2"/>
  <c r="S241" i="2"/>
  <c r="T240" i="2"/>
  <c r="T239" i="2" s="1"/>
  <c r="P239" i="2"/>
  <c r="Q239" i="2"/>
  <c r="R239" i="2"/>
  <c r="S239" i="2"/>
  <c r="P236" i="2"/>
  <c r="Q236" i="2"/>
  <c r="R236" i="2"/>
  <c r="S236" i="2"/>
  <c r="P234" i="2"/>
  <c r="Q234" i="2"/>
  <c r="R234" i="2"/>
  <c r="S234" i="2"/>
  <c r="P232" i="2"/>
  <c r="Q232" i="2"/>
  <c r="R232" i="2"/>
  <c r="S232" i="2"/>
  <c r="P230" i="2"/>
  <c r="Q230" i="2"/>
  <c r="R230" i="2"/>
  <c r="S230" i="2"/>
  <c r="P228" i="2"/>
  <c r="Q228" i="2"/>
  <c r="R228" i="2"/>
  <c r="S228" i="2"/>
  <c r="P226" i="2"/>
  <c r="Q226" i="2"/>
  <c r="R226" i="2"/>
  <c r="S226" i="2"/>
  <c r="P224" i="2"/>
  <c r="Q224" i="2"/>
  <c r="R224" i="2"/>
  <c r="S224" i="2"/>
  <c r="P221" i="2"/>
  <c r="Q221" i="2"/>
  <c r="R221" i="2"/>
  <c r="S221" i="2"/>
  <c r="P216" i="2"/>
  <c r="P215" i="2" s="1"/>
  <c r="Q216" i="2"/>
  <c r="Q215" i="2" s="1"/>
  <c r="R216" i="2"/>
  <c r="R215" i="2" s="1"/>
  <c r="S216" i="2"/>
  <c r="S215" i="2" s="1"/>
  <c r="P213" i="2"/>
  <c r="P212" i="2" s="1"/>
  <c r="P211" i="2" s="1"/>
  <c r="Q213" i="2"/>
  <c r="Q212" i="2" s="1"/>
  <c r="Q211" i="2" s="1"/>
  <c r="R213" i="2"/>
  <c r="R212" i="2" s="1"/>
  <c r="R211" i="2" s="1"/>
  <c r="S213" i="2"/>
  <c r="S212" i="2" s="1"/>
  <c r="S211" i="2" s="1"/>
  <c r="P209" i="2"/>
  <c r="P208" i="2" s="1"/>
  <c r="Q209" i="2"/>
  <c r="Q208" i="2" s="1"/>
  <c r="R209" i="2"/>
  <c r="R208" i="2" s="1"/>
  <c r="S209" i="2"/>
  <c r="S208" i="2" s="1"/>
  <c r="P206" i="2"/>
  <c r="P205" i="2" s="1"/>
  <c r="Q206" i="2"/>
  <c r="Q205" i="2" s="1"/>
  <c r="R206" i="2"/>
  <c r="R205" i="2" s="1"/>
  <c r="S206" i="2"/>
  <c r="S205" i="2" s="1"/>
  <c r="T204" i="2"/>
  <c r="T203" i="2" s="1"/>
  <c r="P203" i="2"/>
  <c r="Q203" i="2"/>
  <c r="R203" i="2"/>
  <c r="S203" i="2"/>
  <c r="P201" i="2"/>
  <c r="Q201" i="2"/>
  <c r="R201" i="2"/>
  <c r="S201" i="2"/>
  <c r="P199" i="2"/>
  <c r="Q199" i="2"/>
  <c r="R199" i="2"/>
  <c r="S199" i="2"/>
  <c r="P196" i="2"/>
  <c r="Q196" i="2"/>
  <c r="R196" i="2"/>
  <c r="S196" i="2"/>
  <c r="P194" i="2"/>
  <c r="Q194" i="2"/>
  <c r="R194" i="2"/>
  <c r="S194" i="2"/>
  <c r="P192" i="2"/>
  <c r="Q192" i="2"/>
  <c r="R192" i="2"/>
  <c r="S192" i="2"/>
  <c r="P189" i="2"/>
  <c r="Q189" i="2"/>
  <c r="R189" i="2"/>
  <c r="S189" i="2"/>
  <c r="P182" i="2"/>
  <c r="P181" i="2" s="1"/>
  <c r="Q182" i="2"/>
  <c r="Q181" i="2" s="1"/>
  <c r="R182" i="2"/>
  <c r="R181" i="2" s="1"/>
  <c r="S182" i="2"/>
  <c r="S181" i="2" s="1"/>
  <c r="P179" i="2"/>
  <c r="Q179" i="2"/>
  <c r="R179" i="2"/>
  <c r="S179" i="2"/>
  <c r="P172" i="2"/>
  <c r="Q172" i="2"/>
  <c r="R172" i="2"/>
  <c r="S172" i="2"/>
  <c r="P170" i="2"/>
  <c r="Q170" i="2"/>
  <c r="R170" i="2"/>
  <c r="S170" i="2"/>
  <c r="T164" i="2"/>
  <c r="T163" i="2" s="1"/>
  <c r="T162" i="2" s="1"/>
  <c r="T161" i="2" s="1"/>
  <c r="P163" i="2"/>
  <c r="P162" i="2" s="1"/>
  <c r="P161" i="2" s="1"/>
  <c r="Q163" i="2"/>
  <c r="Q162" i="2" s="1"/>
  <c r="Q161" i="2" s="1"/>
  <c r="R163" i="2"/>
  <c r="R162" i="2" s="1"/>
  <c r="R161" i="2" s="1"/>
  <c r="S163" i="2"/>
  <c r="S162" i="2" s="1"/>
  <c r="S161" i="2" s="1"/>
  <c r="T160" i="2"/>
  <c r="T159" i="2" s="1"/>
  <c r="T158" i="2" s="1"/>
  <c r="T157" i="2" s="1"/>
  <c r="P159" i="2"/>
  <c r="P158" i="2" s="1"/>
  <c r="P157" i="2" s="1"/>
  <c r="Q159" i="2"/>
  <c r="Q158" i="2" s="1"/>
  <c r="Q157" i="2" s="1"/>
  <c r="R159" i="2"/>
  <c r="R158" i="2" s="1"/>
  <c r="R157" i="2" s="1"/>
  <c r="S159" i="2"/>
  <c r="S158" i="2" s="1"/>
  <c r="S157" i="2" s="1"/>
  <c r="P155" i="2"/>
  <c r="Q155" i="2"/>
  <c r="R155" i="2"/>
  <c r="S155" i="2"/>
  <c r="P150" i="2"/>
  <c r="P149" i="2" s="1"/>
  <c r="P148" i="2" s="1"/>
  <c r="P147" i="2" s="1"/>
  <c r="P146" i="2" s="1"/>
  <c r="Q150" i="2"/>
  <c r="Q149" i="2" s="1"/>
  <c r="Q148" i="2" s="1"/>
  <c r="Q147" i="2" s="1"/>
  <c r="Q146" i="2" s="1"/>
  <c r="R150" i="2"/>
  <c r="R149" i="2" s="1"/>
  <c r="R148" i="2" s="1"/>
  <c r="R147" i="2" s="1"/>
  <c r="R146" i="2" s="1"/>
  <c r="S150" i="2"/>
  <c r="S149" i="2" s="1"/>
  <c r="S148" i="2" s="1"/>
  <c r="S147" i="2" s="1"/>
  <c r="S146" i="2" s="1"/>
  <c r="P140" i="2"/>
  <c r="P139" i="2" s="1"/>
  <c r="Q140" i="2"/>
  <c r="Q139" i="2" s="1"/>
  <c r="R140" i="2"/>
  <c r="R139" i="2" s="1"/>
  <c r="S140" i="2"/>
  <c r="S139" i="2" s="1"/>
  <c r="P135" i="2"/>
  <c r="P134" i="2" s="1"/>
  <c r="Q135" i="2"/>
  <c r="Q134" i="2" s="1"/>
  <c r="R135" i="2"/>
  <c r="R134" i="2" s="1"/>
  <c r="S135" i="2"/>
  <c r="S134" i="2" s="1"/>
  <c r="P132" i="2"/>
  <c r="P131" i="2" s="1"/>
  <c r="Q132" i="2"/>
  <c r="Q131" i="2" s="1"/>
  <c r="R132" i="2"/>
  <c r="R131" i="2" s="1"/>
  <c r="S132" i="2"/>
  <c r="S131" i="2" s="1"/>
  <c r="P127" i="2"/>
  <c r="P126" i="2" s="1"/>
  <c r="Q127" i="2"/>
  <c r="Q126" i="2" s="1"/>
  <c r="R127" i="2"/>
  <c r="R126" i="2" s="1"/>
  <c r="S127" i="2"/>
  <c r="S126" i="2" s="1"/>
  <c r="P121" i="2"/>
  <c r="P120" i="2" s="1"/>
  <c r="Q121" i="2"/>
  <c r="Q120" i="2" s="1"/>
  <c r="R121" i="2"/>
  <c r="R120" i="2" s="1"/>
  <c r="S121" i="2"/>
  <c r="S120" i="2" s="1"/>
  <c r="P118" i="2"/>
  <c r="P117" i="2" s="1"/>
  <c r="Q118" i="2"/>
  <c r="Q117" i="2" s="1"/>
  <c r="R118" i="2"/>
  <c r="R117" i="2" s="1"/>
  <c r="S118" i="2"/>
  <c r="S117" i="2" s="1"/>
  <c r="P115" i="2"/>
  <c r="P114" i="2" s="1"/>
  <c r="Q115" i="2"/>
  <c r="Q114" i="2" s="1"/>
  <c r="R115" i="2"/>
  <c r="R114" i="2" s="1"/>
  <c r="S115" i="2"/>
  <c r="S114" i="2" s="1"/>
  <c r="P112" i="2"/>
  <c r="Q112" i="2"/>
  <c r="R112" i="2"/>
  <c r="S112" i="2"/>
  <c r="T111" i="2"/>
  <c r="T110" i="2" s="1"/>
  <c r="P110" i="2"/>
  <c r="Q110" i="2"/>
  <c r="R110" i="2"/>
  <c r="S110" i="2"/>
  <c r="P108" i="2"/>
  <c r="P107" i="2" s="1"/>
  <c r="Q108" i="2"/>
  <c r="Q107" i="2" s="1"/>
  <c r="R108" i="2"/>
  <c r="R107" i="2" s="1"/>
  <c r="S108" i="2"/>
  <c r="S107" i="2" s="1"/>
  <c r="P105" i="2"/>
  <c r="Q105" i="2"/>
  <c r="R105" i="2"/>
  <c r="S105" i="2"/>
  <c r="P103" i="2"/>
  <c r="Q103" i="2"/>
  <c r="R103" i="2"/>
  <c r="S103" i="2"/>
  <c r="P98" i="2"/>
  <c r="Q98" i="2"/>
  <c r="R98" i="2"/>
  <c r="S98" i="2"/>
  <c r="P95" i="2"/>
  <c r="Q95" i="2"/>
  <c r="R95" i="2"/>
  <c r="S95" i="2"/>
  <c r="P93" i="2"/>
  <c r="Q93" i="2"/>
  <c r="R93" i="2"/>
  <c r="S93" i="2"/>
  <c r="P91" i="2"/>
  <c r="Q91" i="2"/>
  <c r="R91" i="2"/>
  <c r="S91" i="2"/>
  <c r="P88" i="2"/>
  <c r="P87" i="2" s="1"/>
  <c r="Q88" i="2"/>
  <c r="Q87" i="2" s="1"/>
  <c r="R88" i="2"/>
  <c r="R87" i="2" s="1"/>
  <c r="S88" i="2"/>
  <c r="S87" i="2" s="1"/>
  <c r="P85" i="2"/>
  <c r="Q85" i="2"/>
  <c r="R85" i="2"/>
  <c r="S85" i="2"/>
  <c r="P83" i="2"/>
  <c r="P82" i="2" s="1"/>
  <c r="Q83" i="2"/>
  <c r="Q82" i="2" s="1"/>
  <c r="R83" i="2"/>
  <c r="R82" i="2" s="1"/>
  <c r="S83" i="2"/>
  <c r="S82" i="2" s="1"/>
  <c r="T79" i="2"/>
  <c r="T78" i="2" s="1"/>
  <c r="P78" i="2"/>
  <c r="T76" i="2"/>
  <c r="T52" i="2"/>
  <c r="P175" i="2"/>
  <c r="Q175" i="2"/>
  <c r="Q78" i="2" s="1"/>
  <c r="R175" i="2"/>
  <c r="R78" i="2" s="1"/>
  <c r="S175" i="2"/>
  <c r="S78" i="2" s="1"/>
  <c r="Q335" i="2"/>
  <c r="Q333" i="2" s="1"/>
  <c r="Q332" i="2" s="1"/>
  <c r="R335" i="2"/>
  <c r="R333" i="2" s="1"/>
  <c r="R332" i="2" s="1"/>
  <c r="S335" i="2"/>
  <c r="S333" i="2" s="1"/>
  <c r="S332" i="2" s="1"/>
  <c r="Q495" i="2"/>
  <c r="Q494" i="2" s="1"/>
  <c r="Q493" i="2" s="1"/>
  <c r="S383" i="2" l="1"/>
  <c r="S382" i="2" s="1"/>
  <c r="T318" i="2"/>
  <c r="R90" i="2"/>
  <c r="S503" i="2"/>
  <c r="R590" i="2"/>
  <c r="R580" i="2" s="1"/>
  <c r="R579" i="2" s="1"/>
  <c r="S288" i="2"/>
  <c r="S315" i="2"/>
  <c r="S314" i="2" s="1"/>
  <c r="S313" i="2" s="1"/>
  <c r="S312" i="2" s="1"/>
  <c r="R145" i="2"/>
  <c r="Q315" i="2"/>
  <c r="Q314" i="2" s="1"/>
  <c r="Q313" i="2" s="1"/>
  <c r="Q312" i="2" s="1"/>
  <c r="S400" i="2"/>
  <c r="S399" i="2" s="1"/>
  <c r="S398" i="2" s="1"/>
  <c r="P315" i="2"/>
  <c r="P314" i="2" s="1"/>
  <c r="P313" i="2" s="1"/>
  <c r="P312" i="2" s="1"/>
  <c r="S295" i="2"/>
  <c r="S191" i="2"/>
  <c r="R169" i="2"/>
  <c r="R168" i="2" s="1"/>
  <c r="R167" i="2" s="1"/>
  <c r="R166" i="2" s="1"/>
  <c r="Q503" i="2"/>
  <c r="Q502" i="2" s="1"/>
  <c r="P400" i="2"/>
  <c r="P399" i="2" s="1"/>
  <c r="P398" i="2" s="1"/>
  <c r="Q145" i="2"/>
  <c r="T328" i="2"/>
  <c r="R77" i="2"/>
  <c r="R370" i="2"/>
  <c r="R369" i="2" s="1"/>
  <c r="R368" i="2" s="1"/>
  <c r="R367" i="2" s="1"/>
  <c r="R366" i="2" s="1"/>
  <c r="R102" i="2"/>
  <c r="R97" i="2" s="1"/>
  <c r="Q574" i="2"/>
  <c r="Q573" i="2" s="1"/>
  <c r="T582" i="2"/>
  <c r="T581" i="2" s="1"/>
  <c r="R315" i="2"/>
  <c r="R314" i="2" s="1"/>
  <c r="R313" i="2" s="1"/>
  <c r="R312" i="2" s="1"/>
  <c r="Q544" i="2"/>
  <c r="Q543" i="2" s="1"/>
  <c r="P90" i="2"/>
  <c r="P77" i="2" s="1"/>
  <c r="S574" i="2"/>
  <c r="S573" i="2" s="1"/>
  <c r="Q554" i="2"/>
  <c r="R198" i="2"/>
  <c r="P554" i="2"/>
  <c r="S169" i="2"/>
  <c r="S168" i="2" s="1"/>
  <c r="S167" i="2" s="1"/>
  <c r="S166" i="2" s="1"/>
  <c r="R288" i="2"/>
  <c r="S370" i="2"/>
  <c r="S369" i="2" s="1"/>
  <c r="S368" i="2" s="1"/>
  <c r="S367" i="2" s="1"/>
  <c r="S366" i="2" s="1"/>
  <c r="S475" i="2"/>
  <c r="S474" i="2" s="1"/>
  <c r="S473" i="2" s="1"/>
  <c r="R531" i="2"/>
  <c r="R528" i="2" s="1"/>
  <c r="R515" i="2" s="1"/>
  <c r="R574" i="2"/>
  <c r="R573" i="2" s="1"/>
  <c r="S590" i="2"/>
  <c r="S580" i="2" s="1"/>
  <c r="S579" i="2" s="1"/>
  <c r="S145" i="2"/>
  <c r="R475" i="2"/>
  <c r="R474" i="2" s="1"/>
  <c r="R473" i="2" s="1"/>
  <c r="S531" i="2"/>
  <c r="S528" i="2" s="1"/>
  <c r="S515" i="2" s="1"/>
  <c r="S102" i="2"/>
  <c r="S97" i="2" s="1"/>
  <c r="P145" i="2"/>
  <c r="R178" i="2"/>
  <c r="P503" i="2"/>
  <c r="P502" i="2" s="1"/>
  <c r="S544" i="2"/>
  <c r="S543" i="2" s="1"/>
  <c r="S537" i="2" s="1"/>
  <c r="S90" i="2"/>
  <c r="S77" i="2" s="1"/>
  <c r="R238" i="2"/>
  <c r="S357" i="2"/>
  <c r="S351" i="2" s="1"/>
  <c r="S350" i="2" s="1"/>
  <c r="S450" i="2"/>
  <c r="R544" i="2"/>
  <c r="R543" i="2" s="1"/>
  <c r="R537" i="2" s="1"/>
  <c r="Q90" i="2"/>
  <c r="Q77" i="2" s="1"/>
  <c r="S223" i="2"/>
  <c r="R492" i="2"/>
  <c r="P590" i="2"/>
  <c r="P580" i="2" s="1"/>
  <c r="P579" i="2" s="1"/>
  <c r="Q590" i="2"/>
  <c r="T587" i="2"/>
  <c r="T586" i="2" s="1"/>
  <c r="T585" i="2" s="1"/>
  <c r="P574" i="2"/>
  <c r="P573" i="2" s="1"/>
  <c r="R564" i="2"/>
  <c r="R563" i="2" s="1"/>
  <c r="Q564" i="2"/>
  <c r="Q563" i="2" s="1"/>
  <c r="P564" i="2"/>
  <c r="P563" i="2" s="1"/>
  <c r="S564" i="2"/>
  <c r="S563" i="2" s="1"/>
  <c r="S554" i="2"/>
  <c r="R554" i="2"/>
  <c r="P544" i="2"/>
  <c r="P543" i="2" s="1"/>
  <c r="P537" i="2" s="1"/>
  <c r="Q537" i="2"/>
  <c r="P531" i="2"/>
  <c r="P528" i="2" s="1"/>
  <c r="P515" i="2" s="1"/>
  <c r="Q531" i="2"/>
  <c r="Q528" i="2" s="1"/>
  <c r="Q515" i="2" s="1"/>
  <c r="S502" i="2"/>
  <c r="R503" i="2"/>
  <c r="R502" i="2" s="1"/>
  <c r="S492" i="2"/>
  <c r="Q492" i="2"/>
  <c r="P492" i="2"/>
  <c r="Q475" i="2"/>
  <c r="Q474" i="2" s="1"/>
  <c r="Q473" i="2" s="1"/>
  <c r="P475" i="2"/>
  <c r="P474" i="2" s="1"/>
  <c r="P473" i="2" s="1"/>
  <c r="R459" i="2"/>
  <c r="R458" i="2" s="1"/>
  <c r="R457" i="2" s="1"/>
  <c r="Q459" i="2"/>
  <c r="Q458" i="2" s="1"/>
  <c r="Q457" i="2" s="1"/>
  <c r="P459" i="2"/>
  <c r="P458" i="2" s="1"/>
  <c r="P457" i="2" s="1"/>
  <c r="S459" i="2"/>
  <c r="S458" i="2" s="1"/>
  <c r="S457" i="2" s="1"/>
  <c r="R450" i="2"/>
  <c r="Q450" i="2"/>
  <c r="P450" i="2"/>
  <c r="P435" i="2"/>
  <c r="P428" i="2"/>
  <c r="P427" i="2" s="1"/>
  <c r="R400" i="2"/>
  <c r="R399" i="2" s="1"/>
  <c r="R398" i="2" s="1"/>
  <c r="Q400" i="2"/>
  <c r="Q399" i="2" s="1"/>
  <c r="Q398" i="2" s="1"/>
  <c r="R383" i="2"/>
  <c r="R382" i="2" s="1"/>
  <c r="Q383" i="2"/>
  <c r="Q382" i="2" s="1"/>
  <c r="P383" i="2"/>
  <c r="P382" i="2" s="1"/>
  <c r="P370" i="2"/>
  <c r="P369" i="2" s="1"/>
  <c r="P368" i="2" s="1"/>
  <c r="P367" i="2" s="1"/>
  <c r="P366" i="2" s="1"/>
  <c r="Q370" i="2"/>
  <c r="Q369" i="2" s="1"/>
  <c r="Q368" i="2" s="1"/>
  <c r="Q367" i="2" s="1"/>
  <c r="Q366" i="2" s="1"/>
  <c r="R357" i="2"/>
  <c r="R351" i="2" s="1"/>
  <c r="R350" i="2" s="1"/>
  <c r="Q357" i="2"/>
  <c r="Q351" i="2" s="1"/>
  <c r="Q350" i="2" s="1"/>
  <c r="P357" i="2"/>
  <c r="P351" i="2" s="1"/>
  <c r="P350" i="2" s="1"/>
  <c r="Q331" i="2"/>
  <c r="Q327" i="2" s="1"/>
  <c r="Q323" i="2" s="1"/>
  <c r="S331" i="2"/>
  <c r="S327" i="2" s="1"/>
  <c r="S323" i="2" s="1"/>
  <c r="R331" i="2"/>
  <c r="R327" i="2" s="1"/>
  <c r="R323" i="2" s="1"/>
  <c r="P331" i="2"/>
  <c r="P327" i="2" s="1"/>
  <c r="P323" i="2" s="1"/>
  <c r="R295" i="2"/>
  <c r="Q295" i="2"/>
  <c r="P295" i="2"/>
  <c r="Q288" i="2"/>
  <c r="P288" i="2"/>
  <c r="Q238" i="2"/>
  <c r="P238" i="2"/>
  <c r="S238" i="2"/>
  <c r="R223" i="2"/>
  <c r="Q223" i="2"/>
  <c r="P223" i="2"/>
  <c r="P198" i="2"/>
  <c r="Q198" i="2"/>
  <c r="S198" i="2"/>
  <c r="R191" i="2"/>
  <c r="Q191" i="2"/>
  <c r="P191" i="2"/>
  <c r="S178" i="2"/>
  <c r="Q178" i="2"/>
  <c r="P178" i="2"/>
  <c r="Q169" i="2"/>
  <c r="Q168" i="2" s="1"/>
  <c r="Q167" i="2" s="1"/>
  <c r="Q166" i="2" s="1"/>
  <c r="P169" i="2"/>
  <c r="P168" i="2" s="1"/>
  <c r="P167" i="2" s="1"/>
  <c r="P166" i="2" s="1"/>
  <c r="R125" i="2"/>
  <c r="R124" i="2" s="1"/>
  <c r="R123" i="2" s="1"/>
  <c r="Q125" i="2"/>
  <c r="Q124" i="2" s="1"/>
  <c r="Q123" i="2" s="1"/>
  <c r="P125" i="2"/>
  <c r="P124" i="2" s="1"/>
  <c r="P123" i="2" s="1"/>
  <c r="S125" i="2"/>
  <c r="S124" i="2" s="1"/>
  <c r="S123" i="2" s="1"/>
  <c r="Q102" i="2"/>
  <c r="Q97" i="2" s="1"/>
  <c r="P102" i="2"/>
  <c r="P97" i="2" s="1"/>
  <c r="Q75" i="2"/>
  <c r="Q73" i="2" s="1"/>
  <c r="S75" i="2"/>
  <c r="S73" i="2" s="1"/>
  <c r="R75" i="2"/>
  <c r="R73" i="2" s="1"/>
  <c r="P75" i="2"/>
  <c r="P73" i="2" s="1"/>
  <c r="O462" i="2"/>
  <c r="O318" i="2"/>
  <c r="O160" i="2"/>
  <c r="O76" i="2"/>
  <c r="R165" i="2" l="1"/>
  <c r="R144" i="2" s="1"/>
  <c r="S285" i="2"/>
  <c r="S284" i="2" s="1"/>
  <c r="S283" i="2" s="1"/>
  <c r="S188" i="2"/>
  <c r="S187" i="2" s="1"/>
  <c r="S186" i="2" s="1"/>
  <c r="R188" i="2"/>
  <c r="R187" i="2" s="1"/>
  <c r="R186" i="2" s="1"/>
  <c r="R285" i="2"/>
  <c r="R284" i="2" s="1"/>
  <c r="R283" i="2" s="1"/>
  <c r="P188" i="2"/>
  <c r="P187" i="2" s="1"/>
  <c r="P186" i="2" s="1"/>
  <c r="Q549" i="2"/>
  <c r="S165" i="2"/>
  <c r="S144" i="2" s="1"/>
  <c r="S220" i="2"/>
  <c r="S219" i="2" s="1"/>
  <c r="S218" i="2" s="1"/>
  <c r="R472" i="2"/>
  <c r="P549" i="2"/>
  <c r="Q580" i="2"/>
  <c r="Q579" i="2" s="1"/>
  <c r="P165" i="2"/>
  <c r="P144" i="2" s="1"/>
  <c r="R549" i="2"/>
  <c r="S549" i="2"/>
  <c r="P472" i="2"/>
  <c r="Q472" i="2"/>
  <c r="S472" i="2"/>
  <c r="Q435" i="2"/>
  <c r="R435" i="2"/>
  <c r="S435" i="2"/>
  <c r="S428" i="2"/>
  <c r="S427" i="2" s="1"/>
  <c r="Q428" i="2"/>
  <c r="Q427" i="2" s="1"/>
  <c r="P285" i="2"/>
  <c r="P284" i="2" s="1"/>
  <c r="P283" i="2" s="1"/>
  <c r="Q285" i="2"/>
  <c r="Q284" i="2" s="1"/>
  <c r="Q283" i="2" s="1"/>
  <c r="R220" i="2"/>
  <c r="R219" i="2" s="1"/>
  <c r="R218" i="2" s="1"/>
  <c r="Q220" i="2"/>
  <c r="Q219" i="2" s="1"/>
  <c r="Q218" i="2" s="1"/>
  <c r="P220" i="2"/>
  <c r="P219" i="2" s="1"/>
  <c r="P218" i="2" s="1"/>
  <c r="Q188" i="2"/>
  <c r="Q187" i="2" s="1"/>
  <c r="Q186" i="2" s="1"/>
  <c r="Q165" i="2"/>
  <c r="Q144" i="2" s="1"/>
  <c r="O572" i="2"/>
  <c r="S185" i="2" l="1"/>
  <c r="S184" i="2" s="1"/>
  <c r="R185" i="2"/>
  <c r="R184" i="2" s="1"/>
  <c r="R428" i="2"/>
  <c r="R427" i="2" s="1"/>
  <c r="P185" i="2"/>
  <c r="P184" i="2" s="1"/>
  <c r="Q185" i="2"/>
  <c r="Q184" i="2" s="1"/>
  <c r="O514" i="2"/>
  <c r="J290" i="2" l="1"/>
  <c r="J240" i="2"/>
  <c r="J200" i="2"/>
  <c r="J104" i="2"/>
  <c r="J84" i="2"/>
  <c r="J59" i="2"/>
  <c r="J29" i="2"/>
  <c r="J374" i="2" l="1"/>
  <c r="J372" i="2"/>
  <c r="J129" i="2"/>
  <c r="J137" i="2"/>
  <c r="J142" i="2"/>
  <c r="J345" i="2" l="1"/>
  <c r="J344" i="2"/>
  <c r="J340" i="2"/>
  <c r="J339" i="2"/>
  <c r="J335" i="2"/>
  <c r="J334" i="2"/>
  <c r="O305" i="2"/>
  <c r="K304" i="2"/>
  <c r="L304" i="2"/>
  <c r="L295" i="2" s="1"/>
  <c r="M304" i="2"/>
  <c r="M295" i="2" s="1"/>
  <c r="N304" i="2"/>
  <c r="N295" i="2" s="1"/>
  <c r="J304" i="2"/>
  <c r="O269" i="2"/>
  <c r="K268" i="2"/>
  <c r="K267" i="2" s="1"/>
  <c r="L268" i="2"/>
  <c r="L267" i="2" s="1"/>
  <c r="L218" i="2" s="1"/>
  <c r="M268" i="2"/>
  <c r="M267" i="2" s="1"/>
  <c r="M218" i="2" s="1"/>
  <c r="N268" i="2"/>
  <c r="N267" i="2" s="1"/>
  <c r="N218" i="2" s="1"/>
  <c r="J268" i="2"/>
  <c r="J267" i="2" s="1"/>
  <c r="J232" i="2"/>
  <c r="O217" i="2"/>
  <c r="K216" i="2"/>
  <c r="K215" i="2" s="1"/>
  <c r="L216" i="2"/>
  <c r="L215" i="2" s="1"/>
  <c r="L186" i="2" s="1"/>
  <c r="M216" i="2"/>
  <c r="M215" i="2" s="1"/>
  <c r="M186" i="2" s="1"/>
  <c r="N216" i="2"/>
  <c r="N215" i="2" s="1"/>
  <c r="N186" i="2" s="1"/>
  <c r="J216" i="2"/>
  <c r="J215" i="2" s="1"/>
  <c r="O216" i="2" l="1"/>
  <c r="O215" i="2" s="1"/>
  <c r="T217" i="2"/>
  <c r="T216" i="2" s="1"/>
  <c r="T215" i="2" s="1"/>
  <c r="O268" i="2"/>
  <c r="O267" i="2" s="1"/>
  <c r="T268" i="2"/>
  <c r="T267" i="2" s="1"/>
  <c r="O304" i="2"/>
  <c r="T305" i="2"/>
  <c r="T304" i="2" s="1"/>
  <c r="J141" i="2"/>
  <c r="J136" i="2"/>
  <c r="J128" i="2"/>
  <c r="J116" i="2"/>
  <c r="J446" i="2" l="1"/>
  <c r="O420" i="2"/>
  <c r="K419" i="2"/>
  <c r="K418" i="2" s="1"/>
  <c r="L419" i="2"/>
  <c r="L418" i="2" s="1"/>
  <c r="L407" i="2" s="1"/>
  <c r="M419" i="2"/>
  <c r="M418" i="2" s="1"/>
  <c r="M407" i="2" s="1"/>
  <c r="N419" i="2"/>
  <c r="N418" i="2" s="1"/>
  <c r="N407" i="2" s="1"/>
  <c r="J419" i="2"/>
  <c r="J418" i="2" s="1"/>
  <c r="O419" i="2" l="1"/>
  <c r="O418" i="2" s="1"/>
  <c r="T420" i="2"/>
  <c r="T419" i="2" s="1"/>
  <c r="T418" i="2" s="1"/>
  <c r="O598" i="2"/>
  <c r="K597" i="2"/>
  <c r="K596" i="2" s="1"/>
  <c r="K595" i="2" s="1"/>
  <c r="L597" i="2"/>
  <c r="L596" i="2" s="1"/>
  <c r="L595" i="2" s="1"/>
  <c r="M597" i="2"/>
  <c r="M596" i="2" s="1"/>
  <c r="M595" i="2" s="1"/>
  <c r="N597" i="2"/>
  <c r="N596" i="2" s="1"/>
  <c r="N595" i="2" s="1"/>
  <c r="J597" i="2"/>
  <c r="J596" i="2" s="1"/>
  <c r="J595" i="2" s="1"/>
  <c r="O597" i="2" l="1"/>
  <c r="O596" i="2" s="1"/>
  <c r="O595" i="2" s="1"/>
  <c r="T597" i="2"/>
  <c r="T596" i="2" s="1"/>
  <c r="T595" i="2" s="1"/>
  <c r="J514" i="2"/>
  <c r="J449" i="2"/>
  <c r="J447" i="2"/>
  <c r="O446" i="2"/>
  <c r="L445" i="2"/>
  <c r="M445" i="2"/>
  <c r="N445" i="2"/>
  <c r="K445" i="2"/>
  <c r="K444" i="2" s="1"/>
  <c r="J395" i="2"/>
  <c r="J394" i="2"/>
  <c r="J393" i="2"/>
  <c r="J386" i="2"/>
  <c r="J470" i="2"/>
  <c r="J469" i="2"/>
  <c r="J375" i="2"/>
  <c r="J19" i="2"/>
  <c r="J18" i="2"/>
  <c r="J17" i="2"/>
  <c r="J15" i="2"/>
  <c r="J153" i="2"/>
  <c r="J152" i="2"/>
  <c r="J151" i="2"/>
  <c r="O445" i="2" l="1"/>
  <c r="O444" i="2" s="1"/>
  <c r="T446" i="2"/>
  <c r="T445" i="2" s="1"/>
  <c r="T444" i="2" s="1"/>
  <c r="J445" i="2"/>
  <c r="J444" i="2" s="1"/>
  <c r="O96" i="2" l="1"/>
  <c r="K95" i="2"/>
  <c r="K259" i="2"/>
  <c r="O260" i="2"/>
  <c r="O536" i="2"/>
  <c r="K535" i="2"/>
  <c r="K112" i="2"/>
  <c r="O113" i="2"/>
  <c r="O259" i="2" l="1"/>
  <c r="T259" i="2"/>
  <c r="O112" i="2"/>
  <c r="T113" i="2"/>
  <c r="T112" i="2" s="1"/>
  <c r="O535" i="2"/>
  <c r="T536" i="2"/>
  <c r="T535" i="2" s="1"/>
  <c r="O95" i="2"/>
  <c r="T96" i="2"/>
  <c r="T95" i="2" s="1"/>
  <c r="O56" i="2"/>
  <c r="T56" i="2" l="1"/>
  <c r="O349" i="2"/>
  <c r="T349" i="2" s="1"/>
  <c r="T348" i="2" s="1"/>
  <c r="O498" i="2" l="1"/>
  <c r="O530" i="2"/>
  <c r="O529" i="2" l="1"/>
  <c r="T530" i="2"/>
  <c r="T529" i="2" s="1"/>
  <c r="O497" i="2"/>
  <c r="T498" i="2"/>
  <c r="T497" i="2" s="1"/>
  <c r="K577" i="2"/>
  <c r="O578" i="2"/>
  <c r="K396" i="2"/>
  <c r="O397" i="2"/>
  <c r="K547" i="2"/>
  <c r="J547" i="2"/>
  <c r="O548" i="2"/>
  <c r="K387" i="2"/>
  <c r="J387" i="2"/>
  <c r="O388" i="2"/>
  <c r="O396" i="2" l="1"/>
  <c r="T397" i="2"/>
  <c r="T396" i="2" s="1"/>
  <c r="O387" i="2"/>
  <c r="T388" i="2"/>
  <c r="T387" i="2" s="1"/>
  <c r="O577" i="2"/>
  <c r="T578" i="2"/>
  <c r="T577" i="2" s="1"/>
  <c r="O547" i="2"/>
  <c r="T548" i="2"/>
  <c r="T547" i="2" s="1"/>
  <c r="O180" i="2"/>
  <c r="O179" i="2" l="1"/>
  <c r="T180" i="2"/>
  <c r="T179" i="2" s="1"/>
  <c r="K155" i="2"/>
  <c r="K154" i="2" s="1"/>
  <c r="O156" i="2"/>
  <c r="O155" i="2" l="1"/>
  <c r="O154" i="2" s="1"/>
  <c r="T156" i="2"/>
  <c r="T155" i="2" s="1"/>
  <c r="K175" i="2"/>
  <c r="K174" i="2" s="1"/>
  <c r="O176" i="2"/>
  <c r="T176" i="2" s="1"/>
  <c r="T175" i="2" s="1"/>
  <c r="K348" i="2" l="1"/>
  <c r="K347" i="2" s="1"/>
  <c r="O348" i="2"/>
  <c r="O347" i="2" s="1"/>
  <c r="K132" i="2" l="1"/>
  <c r="K131" i="2" s="1"/>
  <c r="O133" i="2" l="1"/>
  <c r="O132" i="2" l="1"/>
  <c r="O131" i="2" s="1"/>
  <c r="T133" i="2"/>
  <c r="T132" i="2" s="1"/>
  <c r="T131" i="2" s="1"/>
  <c r="O442" i="2"/>
  <c r="T442" i="2" s="1"/>
  <c r="K441" i="2"/>
  <c r="J441" i="2"/>
  <c r="O603" i="2" l="1"/>
  <c r="K593" i="2"/>
  <c r="O568" i="2"/>
  <c r="T568" i="2" s="1"/>
  <c r="T567" i="2" s="1"/>
  <c r="T566" i="2" s="1"/>
  <c r="T565" i="2" s="1"/>
  <c r="T564" i="2" s="1"/>
  <c r="T563" i="2" s="1"/>
  <c r="O557" i="2"/>
  <c r="T555" i="2" s="1"/>
  <c r="O527" i="2"/>
  <c r="T527" i="2" s="1"/>
  <c r="T526" i="2" s="1"/>
  <c r="T525" i="2" s="1"/>
  <c r="T524" i="2" s="1"/>
  <c r="O501" i="2"/>
  <c r="T501" i="2" s="1"/>
  <c r="T500" i="2" s="1"/>
  <c r="T499" i="2" s="1"/>
  <c r="O485" i="2"/>
  <c r="T485" i="2" s="1"/>
  <c r="T484" i="2" s="1"/>
  <c r="T483" i="2" s="1"/>
  <c r="O482" i="2"/>
  <c r="O478" i="2"/>
  <c r="T478" i="2" s="1"/>
  <c r="O479" i="2"/>
  <c r="T479" i="2" s="1"/>
  <c r="O477" i="2"/>
  <c r="T477" i="2" s="1"/>
  <c r="O452" i="2"/>
  <c r="O443" i="2"/>
  <c r="O434" i="2"/>
  <c r="O402" i="2"/>
  <c r="T402" i="2" s="1"/>
  <c r="T401" i="2" s="1"/>
  <c r="O393" i="2"/>
  <c r="O311" i="2"/>
  <c r="T311" i="2" s="1"/>
  <c r="T310" i="2" s="1"/>
  <c r="O303" i="2"/>
  <c r="O272" i="2"/>
  <c r="T272" i="2" s="1"/>
  <c r="T271" i="2" s="1"/>
  <c r="T270" i="2" s="1"/>
  <c r="O255" i="2"/>
  <c r="O249" i="2"/>
  <c r="T249" i="2" s="1"/>
  <c r="T248" i="2" s="1"/>
  <c r="O237" i="2"/>
  <c r="T237" i="2" s="1"/>
  <c r="T236" i="2" s="1"/>
  <c r="O235" i="2"/>
  <c r="T235" i="2" s="1"/>
  <c r="T234" i="2" s="1"/>
  <c r="O227" i="2"/>
  <c r="T227" i="2" s="1"/>
  <c r="T226" i="2" s="1"/>
  <c r="O225" i="2"/>
  <c r="T224" i="2" s="1"/>
  <c r="O222" i="2"/>
  <c r="T222" i="2" s="1"/>
  <c r="T221" i="2" s="1"/>
  <c r="O214" i="2"/>
  <c r="T214" i="2" s="1"/>
  <c r="T213" i="2" s="1"/>
  <c r="T212" i="2" s="1"/>
  <c r="T211" i="2" s="1"/>
  <c r="O197" i="2"/>
  <c r="T197" i="2" s="1"/>
  <c r="T196" i="2" s="1"/>
  <c r="O195" i="2"/>
  <c r="T195" i="2" s="1"/>
  <c r="T194" i="2" s="1"/>
  <c r="O193" i="2"/>
  <c r="T193" i="2" s="1"/>
  <c r="T192" i="2" s="1"/>
  <c r="O190" i="2"/>
  <c r="T190" i="2" s="1"/>
  <c r="T189" i="2" s="1"/>
  <c r="O183" i="2"/>
  <c r="O119" i="2"/>
  <c r="T118" i="2" s="1"/>
  <c r="T117" i="2" s="1"/>
  <c r="O99" i="2"/>
  <c r="O94" i="2"/>
  <c r="T94" i="2" s="1"/>
  <c r="T93" i="2" s="1"/>
  <c r="O74" i="2"/>
  <c r="O68" i="2"/>
  <c r="T68" i="2" s="1"/>
  <c r="O46" i="2"/>
  <c r="T46" i="2" s="1"/>
  <c r="O26" i="2"/>
  <c r="T26" i="2" s="1"/>
  <c r="K481" i="2"/>
  <c r="K480" i="2" s="1"/>
  <c r="J481" i="2"/>
  <c r="J480" i="2" s="1"/>
  <c r="K451" i="2"/>
  <c r="J451" i="2"/>
  <c r="K182" i="2"/>
  <c r="K181" i="2" s="1"/>
  <c r="K178" i="2" s="1"/>
  <c r="J182" i="2"/>
  <c r="J181" i="2" s="1"/>
  <c r="K302" i="2"/>
  <c r="J302" i="2"/>
  <c r="T191" i="2" l="1"/>
  <c r="O433" i="2"/>
  <c r="T434" i="2"/>
  <c r="T433" i="2" s="1"/>
  <c r="T255" i="2"/>
  <c r="T254" i="2" s="1"/>
  <c r="T253" i="2" s="1"/>
  <c r="O254" i="2"/>
  <c r="O253" i="2" s="1"/>
  <c r="O451" i="2"/>
  <c r="T452" i="2"/>
  <c r="T451" i="2" s="1"/>
  <c r="O302" i="2"/>
  <c r="T303" i="2"/>
  <c r="T302" i="2" s="1"/>
  <c r="O441" i="2"/>
  <c r="T443" i="2"/>
  <c r="T441" i="2" s="1"/>
  <c r="O602" i="2"/>
  <c r="O601" i="2" s="1"/>
  <c r="O600" i="2" s="1"/>
  <c r="O599" i="2" s="1"/>
  <c r="T603" i="2"/>
  <c r="T602" i="2" s="1"/>
  <c r="T601" i="2" s="1"/>
  <c r="T600" i="2" s="1"/>
  <c r="T599" i="2" s="1"/>
  <c r="O98" i="2"/>
  <c r="T99" i="2"/>
  <c r="T98" i="2" s="1"/>
  <c r="O182" i="2"/>
  <c r="O181" i="2" s="1"/>
  <c r="O178" i="2" s="1"/>
  <c r="T183" i="2"/>
  <c r="T182" i="2" s="1"/>
  <c r="T181" i="2" s="1"/>
  <c r="T178" i="2" s="1"/>
  <c r="O392" i="2"/>
  <c r="O391" i="2" s="1"/>
  <c r="O390" i="2" s="1"/>
  <c r="O389" i="2" s="1"/>
  <c r="T393" i="2"/>
  <c r="T392" i="2" s="1"/>
  <c r="T391" i="2" s="1"/>
  <c r="T390" i="2" s="1"/>
  <c r="T389" i="2" s="1"/>
  <c r="O481" i="2"/>
  <c r="O480" i="2" s="1"/>
  <c r="T482" i="2"/>
  <c r="T481" i="2" s="1"/>
  <c r="T480" i="2" s="1"/>
  <c r="T476" i="2"/>
  <c r="T74" i="2"/>
  <c r="O310" i="2"/>
  <c r="O309" i="2" s="1"/>
  <c r="K310" i="2"/>
  <c r="K309" i="2" s="1"/>
  <c r="J310" i="2"/>
  <c r="J309" i="2" s="1"/>
  <c r="K224" i="2"/>
  <c r="O236" i="2"/>
  <c r="K236" i="2"/>
  <c r="J236" i="2"/>
  <c r="O196" i="2"/>
  <c r="K196" i="2"/>
  <c r="J196" i="2"/>
  <c r="T475" i="2" l="1"/>
  <c r="T474" i="2" s="1"/>
  <c r="T473" i="2" s="1"/>
  <c r="J500" i="2"/>
  <c r="O248" i="2"/>
  <c r="K248" i="2"/>
  <c r="J248" i="2"/>
  <c r="J70" i="2" l="1"/>
  <c r="O15" i="2"/>
  <c r="T15" i="2" l="1"/>
  <c r="O175" i="2"/>
  <c r="O174" i="2" s="1"/>
  <c r="L604" i="2"/>
  <c r="O226" i="2"/>
  <c r="O192" i="2"/>
  <c r="O484" i="2" l="1"/>
  <c r="O483" i="2" s="1"/>
  <c r="K484" i="2"/>
  <c r="O118" i="2" l="1"/>
  <c r="O117" i="2" s="1"/>
  <c r="K118" i="2"/>
  <c r="K117" i="2" s="1"/>
  <c r="J118" i="2"/>
  <c r="J117" i="2" s="1"/>
  <c r="O213" i="2"/>
  <c r="O212" i="2" s="1"/>
  <c r="O211" i="2" s="1"/>
  <c r="O526" i="2"/>
  <c r="O525" i="2" s="1"/>
  <c r="O524" i="2" s="1"/>
  <c r="K213" i="2"/>
  <c r="K212" i="2" s="1"/>
  <c r="K211" i="2" s="1"/>
  <c r="J213" i="2"/>
  <c r="J212" i="2" s="1"/>
  <c r="J211" i="2" s="1"/>
  <c r="K526" i="2" l="1"/>
  <c r="K525" i="2" s="1"/>
  <c r="K524" i="2" s="1"/>
  <c r="J526" i="2"/>
  <c r="J525" i="2" s="1"/>
  <c r="J524" i="2" s="1"/>
  <c r="O93" i="2" l="1"/>
  <c r="K93" i="2"/>
  <c r="J93" i="2"/>
  <c r="J73" i="2"/>
  <c r="K328" i="2"/>
  <c r="J328" i="2"/>
  <c r="O234" i="2"/>
  <c r="K234" i="2"/>
  <c r="J234" i="2"/>
  <c r="K194" i="2"/>
  <c r="J194" i="2"/>
  <c r="K192" i="2"/>
  <c r="O194" i="2"/>
  <c r="O191" i="2" s="1"/>
  <c r="K191" i="2" l="1"/>
  <c r="O328" i="2"/>
  <c r="K587" i="2" l="1"/>
  <c r="O159" i="2"/>
  <c r="O158" i="2" s="1"/>
  <c r="O157" i="2" s="1"/>
  <c r="O221" i="2"/>
  <c r="O257" i="2"/>
  <c r="O256" i="2" s="1"/>
  <c r="O262" i="2"/>
  <c r="O261" i="2" s="1"/>
  <c r="O401" i="2"/>
  <c r="O404" i="2"/>
  <c r="O406" i="2"/>
  <c r="O405" i="2" l="1"/>
  <c r="T406" i="2"/>
  <c r="T405" i="2" s="1"/>
  <c r="O403" i="2"/>
  <c r="T404" i="2"/>
  <c r="T403" i="2" s="1"/>
  <c r="O476" i="2"/>
  <c r="O582" i="2"/>
  <c r="O581" i="2" s="1"/>
  <c r="K602" i="2"/>
  <c r="K601" i="2" s="1"/>
  <c r="K600" i="2" s="1"/>
  <c r="K599" i="2" s="1"/>
  <c r="K591" i="2"/>
  <c r="K582" i="2"/>
  <c r="K581" i="2" s="1"/>
  <c r="K575" i="2"/>
  <c r="K571" i="2"/>
  <c r="K570" i="2" s="1"/>
  <c r="K569" i="2" s="1"/>
  <c r="K567" i="2"/>
  <c r="K566" i="2" s="1"/>
  <c r="K565" i="2" s="1"/>
  <c r="K561" i="2"/>
  <c r="K560" i="2" s="1"/>
  <c r="K556" i="2"/>
  <c r="K555" i="2" s="1"/>
  <c r="K552" i="2"/>
  <c r="K551" i="2" s="1"/>
  <c r="K550" i="2" s="1"/>
  <c r="K545" i="2"/>
  <c r="K541" i="2"/>
  <c r="K540" i="2" s="1"/>
  <c r="K533" i="2"/>
  <c r="K532" i="2" s="1"/>
  <c r="K531" i="2" s="1"/>
  <c r="K518" i="2"/>
  <c r="K517" i="2" s="1"/>
  <c r="K516" i="2" s="1"/>
  <c r="K513" i="2"/>
  <c r="K512" i="2" s="1"/>
  <c r="K510" i="2"/>
  <c r="K509" i="2" s="1"/>
  <c r="K508" i="2" s="1"/>
  <c r="K506" i="2"/>
  <c r="K504" i="2"/>
  <c r="K500" i="2"/>
  <c r="K499" i="2" s="1"/>
  <c r="K495" i="2"/>
  <c r="K494" i="2" s="1"/>
  <c r="K493" i="2" s="1"/>
  <c r="K490" i="2"/>
  <c r="K489" i="2" s="1"/>
  <c r="K488" i="2" s="1"/>
  <c r="K487" i="2" s="1"/>
  <c r="K476" i="2"/>
  <c r="K468" i="2"/>
  <c r="K467" i="2" s="1"/>
  <c r="K466" i="2" s="1"/>
  <c r="K464" i="2"/>
  <c r="K463" i="2" s="1"/>
  <c r="K461" i="2"/>
  <c r="K460" i="2" s="1"/>
  <c r="K455" i="2"/>
  <c r="K453" i="2"/>
  <c r="K439" i="2"/>
  <c r="K436" i="2"/>
  <c r="K433" i="2"/>
  <c r="K431" i="2"/>
  <c r="K429" i="2"/>
  <c r="K425" i="2"/>
  <c r="K424" i="2" s="1"/>
  <c r="K422" i="2"/>
  <c r="K421" i="2" s="1"/>
  <c r="K416" i="2"/>
  <c r="K413" i="2"/>
  <c r="K412" i="2" s="1"/>
  <c r="K411" i="2" s="1"/>
  <c r="K409" i="2"/>
  <c r="K408" i="2" s="1"/>
  <c r="K401" i="2"/>
  <c r="K400" i="2" s="1"/>
  <c r="K392" i="2"/>
  <c r="K385" i="2"/>
  <c r="K384" i="2" s="1"/>
  <c r="K377" i="2"/>
  <c r="K373" i="2"/>
  <c r="K371" i="2"/>
  <c r="K364" i="2"/>
  <c r="K362" i="2"/>
  <c r="K360" i="2"/>
  <c r="K358" i="2"/>
  <c r="K355" i="2"/>
  <c r="K354" i="2" s="1"/>
  <c r="K353" i="2" s="1"/>
  <c r="K352" i="2" s="1"/>
  <c r="K343" i="2"/>
  <c r="K342" i="2" s="1"/>
  <c r="K338" i="2"/>
  <c r="K337" i="2" s="1"/>
  <c r="K333" i="2"/>
  <c r="K332" i="2" s="1"/>
  <c r="K325" i="2"/>
  <c r="K324" i="2" s="1"/>
  <c r="K321" i="2"/>
  <c r="K316" i="2"/>
  <c r="K307" i="2"/>
  <c r="K306" i="2" s="1"/>
  <c r="K300" i="2"/>
  <c r="K298" i="2"/>
  <c r="K296" i="2"/>
  <c r="K293" i="2"/>
  <c r="K291" i="2"/>
  <c r="K289" i="2"/>
  <c r="K286" i="2"/>
  <c r="K281" i="2"/>
  <c r="K279" i="2" s="1"/>
  <c r="K277" i="2"/>
  <c r="K276" i="2" s="1"/>
  <c r="K274" i="2"/>
  <c r="K273" i="2" s="1"/>
  <c r="K271" i="2"/>
  <c r="K270" i="2" s="1"/>
  <c r="K265" i="2"/>
  <c r="K264" i="2" s="1"/>
  <c r="K262" i="2"/>
  <c r="K261" i="2" s="1"/>
  <c r="K257" i="2"/>
  <c r="K256" i="2" s="1"/>
  <c r="K254" i="2"/>
  <c r="K251" i="2"/>
  <c r="K250" i="2" s="1"/>
  <c r="K246" i="2"/>
  <c r="K245" i="2" s="1"/>
  <c r="K243" i="2"/>
  <c r="K241" i="2"/>
  <c r="K239" i="2"/>
  <c r="K232" i="2"/>
  <c r="K230" i="2"/>
  <c r="K228" i="2"/>
  <c r="K226" i="2"/>
  <c r="K221" i="2"/>
  <c r="K209" i="2"/>
  <c r="K208" i="2" s="1"/>
  <c r="K206" i="2"/>
  <c r="K205" i="2" s="1"/>
  <c r="K203" i="2"/>
  <c r="K201" i="2"/>
  <c r="K199" i="2"/>
  <c r="K189" i="2"/>
  <c r="K172" i="2"/>
  <c r="K169" i="2" s="1"/>
  <c r="K168" i="2" s="1"/>
  <c r="K167" i="2" s="1"/>
  <c r="K166" i="2" s="1"/>
  <c r="K165" i="2" s="1"/>
  <c r="K170" i="2"/>
  <c r="K163" i="2"/>
  <c r="K162" i="2" s="1"/>
  <c r="K161" i="2" s="1"/>
  <c r="K159" i="2"/>
  <c r="K158" i="2" s="1"/>
  <c r="K150" i="2"/>
  <c r="K149" i="2" s="1"/>
  <c r="K148" i="2" s="1"/>
  <c r="K147" i="2" s="1"/>
  <c r="K146" i="2" s="1"/>
  <c r="K140" i="2"/>
  <c r="K139" i="2" s="1"/>
  <c r="K135" i="2"/>
  <c r="K134" i="2" s="1"/>
  <c r="K127" i="2"/>
  <c r="K126" i="2" s="1"/>
  <c r="K121" i="2"/>
  <c r="K120" i="2" s="1"/>
  <c r="K115" i="2"/>
  <c r="K114" i="2" s="1"/>
  <c r="K110" i="2"/>
  <c r="K108" i="2"/>
  <c r="K107" i="2" s="1"/>
  <c r="K105" i="2"/>
  <c r="K103" i="2"/>
  <c r="K98" i="2"/>
  <c r="K91" i="2"/>
  <c r="K88" i="2"/>
  <c r="K87" i="2" s="1"/>
  <c r="K85" i="2"/>
  <c r="K83" i="2"/>
  <c r="K78" i="2"/>
  <c r="O400" i="2" l="1"/>
  <c r="O399" i="2" s="1"/>
  <c r="O398" i="2" s="1"/>
  <c r="T400" i="2"/>
  <c r="T399" i="2" s="1"/>
  <c r="T398" i="2" s="1"/>
  <c r="K415" i="2"/>
  <c r="K435" i="2"/>
  <c r="K295" i="2"/>
  <c r="K544" i="2"/>
  <c r="K543" i="2" s="1"/>
  <c r="K574" i="2"/>
  <c r="K573" i="2" s="1"/>
  <c r="K383" i="2"/>
  <c r="K382" i="2" s="1"/>
  <c r="K450" i="2"/>
  <c r="O475" i="2"/>
  <c r="O474" i="2" s="1"/>
  <c r="O473" i="2" s="1"/>
  <c r="K475" i="2"/>
  <c r="K474" i="2" s="1"/>
  <c r="K223" i="2"/>
  <c r="K280" i="2"/>
  <c r="K503" i="2"/>
  <c r="K502" i="2" s="1"/>
  <c r="K102" i="2"/>
  <c r="K97" i="2" s="1"/>
  <c r="K428" i="2"/>
  <c r="K427" i="2" s="1"/>
  <c r="K483" i="2"/>
  <c r="K528" i="2"/>
  <c r="K515" i="2" s="1"/>
  <c r="K90" i="2"/>
  <c r="K585" i="2"/>
  <c r="K586" i="2"/>
  <c r="K391" i="2"/>
  <c r="K390" i="2" s="1"/>
  <c r="K590" i="2"/>
  <c r="K564" i="2"/>
  <c r="K563" i="2" s="1"/>
  <c r="K554" i="2"/>
  <c r="K539" i="2"/>
  <c r="K492" i="2"/>
  <c r="K459" i="2"/>
  <c r="K458" i="2" s="1"/>
  <c r="K457" i="2" s="1"/>
  <c r="K370" i="2"/>
  <c r="K369" i="2" s="1"/>
  <c r="K368" i="2" s="1"/>
  <c r="K367" i="2" s="1"/>
  <c r="K366" i="2" s="1"/>
  <c r="K357" i="2"/>
  <c r="K351" i="2"/>
  <c r="K350" i="2" s="1"/>
  <c r="K331" i="2"/>
  <c r="K315" i="2"/>
  <c r="K314" i="2" s="1"/>
  <c r="K313" i="2" s="1"/>
  <c r="K312" i="2" s="1"/>
  <c r="K288" i="2"/>
  <c r="K253" i="2"/>
  <c r="K238" i="2"/>
  <c r="K198" i="2"/>
  <c r="K188" i="2" s="1"/>
  <c r="K187" i="2" s="1"/>
  <c r="K186" i="2" s="1"/>
  <c r="K157" i="2"/>
  <c r="K145" i="2" s="1"/>
  <c r="K125" i="2"/>
  <c r="K124" i="2" s="1"/>
  <c r="K123" i="2" s="1"/>
  <c r="K82" i="2"/>
  <c r="K407" i="2" l="1"/>
  <c r="K77" i="2"/>
  <c r="K220" i="2"/>
  <c r="K219" i="2" s="1"/>
  <c r="K218" i="2" s="1"/>
  <c r="K285" i="2"/>
  <c r="K284" i="2" s="1"/>
  <c r="K283" i="2" s="1"/>
  <c r="K473" i="2"/>
  <c r="K472" i="2" s="1"/>
  <c r="K144" i="2"/>
  <c r="K327" i="2"/>
  <c r="K323" i="2" s="1"/>
  <c r="K399" i="2"/>
  <c r="K398" i="2" s="1"/>
  <c r="K549" i="2"/>
  <c r="K580" i="2"/>
  <c r="K579" i="2" s="1"/>
  <c r="K538" i="2"/>
  <c r="K75" i="2" l="1"/>
  <c r="K73" i="2" s="1"/>
  <c r="K69" i="2" s="1"/>
  <c r="K185" i="2"/>
  <c r="K184" i="2" s="1"/>
  <c r="K389" i="2"/>
  <c r="K537" i="2"/>
  <c r="K67" i="2" l="1"/>
  <c r="K65" i="2" s="1"/>
  <c r="K64" i="2" s="1"/>
  <c r="K62" i="2" s="1"/>
  <c r="K60" i="2" s="1"/>
  <c r="K58" i="2" s="1"/>
  <c r="K57" i="2" s="1"/>
  <c r="K381" i="2"/>
  <c r="K55" i="2" l="1"/>
  <c r="K53" i="2" s="1"/>
  <c r="K51" i="2" s="1"/>
  <c r="K50" i="2" s="1"/>
  <c r="K49" i="2" s="1"/>
  <c r="K48" i="2" s="1"/>
  <c r="K47" i="2" s="1"/>
  <c r="M604" i="2"/>
  <c r="K380" i="2"/>
  <c r="K45" i="2" l="1"/>
  <c r="K44" i="2" s="1"/>
  <c r="K43" i="2" s="1"/>
  <c r="K41" i="2" s="1"/>
  <c r="N604" i="2"/>
  <c r="J401" i="2"/>
  <c r="J476" i="2"/>
  <c r="J582" i="2"/>
  <c r="K40" i="2" l="1"/>
  <c r="K38" i="2" s="1"/>
  <c r="K37" i="2" s="1"/>
  <c r="K35" i="2" s="1"/>
  <c r="K33" i="2" s="1"/>
  <c r="K32" i="2" s="1"/>
  <c r="K30" i="2" s="1"/>
  <c r="K607" i="2"/>
  <c r="O289" i="2"/>
  <c r="J254" i="2"/>
  <c r="K28" i="2" l="1"/>
  <c r="J253" i="2"/>
  <c r="K27" i="2" l="1"/>
  <c r="K25" i="2" s="1"/>
  <c r="K24" i="2" s="1"/>
  <c r="K23" i="2" s="1"/>
  <c r="K22" i="2" s="1"/>
  <c r="K21" i="2" s="1"/>
  <c r="K20" i="2" s="1"/>
  <c r="K16" i="2" s="1"/>
  <c r="K14" i="2" s="1"/>
  <c r="K13" i="2" s="1"/>
  <c r="K12" i="2" s="1"/>
  <c r="K11" i="2" s="1"/>
  <c r="K10" i="2" s="1"/>
  <c r="K9" i="2" s="1"/>
  <c r="K604" i="2" s="1"/>
  <c r="L608" i="2" s="1"/>
  <c r="I140" i="2"/>
  <c r="H140" i="2"/>
  <c r="H160" i="2" l="1"/>
  <c r="H36" i="2"/>
  <c r="I587" i="2"/>
  <c r="H587" i="2"/>
  <c r="H586" i="2" s="1"/>
  <c r="I582" i="2"/>
  <c r="H582" i="2"/>
  <c r="O534" i="2"/>
  <c r="T534" i="2" s="1"/>
  <c r="T533" i="2" s="1"/>
  <c r="T532" i="2" s="1"/>
  <c r="T531" i="2" s="1"/>
  <c r="T528" i="2" s="1"/>
  <c r="I533" i="2"/>
  <c r="I532" i="2" s="1"/>
  <c r="I531" i="2" s="1"/>
  <c r="I528" i="2" s="1"/>
  <c r="H533" i="2"/>
  <c r="H532" i="2" s="1"/>
  <c r="H531" i="2" s="1"/>
  <c r="H528" i="2" s="1"/>
  <c r="O511" i="2"/>
  <c r="T510" i="2" s="1"/>
  <c r="T509" i="2" s="1"/>
  <c r="T508" i="2" s="1"/>
  <c r="I510" i="2"/>
  <c r="I509" i="2" s="1"/>
  <c r="I508" i="2" s="1"/>
  <c r="H510" i="2"/>
  <c r="H509" i="2" s="1"/>
  <c r="H508" i="2" s="1"/>
  <c r="O417" i="2"/>
  <c r="T417" i="2" s="1"/>
  <c r="I416" i="2"/>
  <c r="I415" i="2" s="1"/>
  <c r="H416" i="2"/>
  <c r="H415" i="2" s="1"/>
  <c r="J533" i="2" l="1"/>
  <c r="O533" i="2"/>
  <c r="O532" i="2" s="1"/>
  <c r="J416" i="2"/>
  <c r="J415" i="2" s="1"/>
  <c r="O415" i="2" s="1"/>
  <c r="J587" i="2"/>
  <c r="J586" i="2" s="1"/>
  <c r="J510" i="2"/>
  <c r="J509" i="2" s="1"/>
  <c r="O510" i="2"/>
  <c r="O509" i="2" s="1"/>
  <c r="O508" i="2" s="1"/>
  <c r="H585" i="2"/>
  <c r="H289" i="2"/>
  <c r="H291" i="2"/>
  <c r="H293" i="2"/>
  <c r="O275" i="2"/>
  <c r="T275" i="2" s="1"/>
  <c r="T274" i="2" s="1"/>
  <c r="T273" i="2" s="1"/>
  <c r="I274" i="2"/>
  <c r="I273" i="2" s="1"/>
  <c r="H274" i="2"/>
  <c r="H273" i="2" s="1"/>
  <c r="J262" i="2"/>
  <c r="I262" i="2"/>
  <c r="I261" i="2" s="1"/>
  <c r="H262" i="2"/>
  <c r="H261" i="2" s="1"/>
  <c r="I257" i="2"/>
  <c r="I256" i="2" s="1"/>
  <c r="H251" i="2"/>
  <c r="H250" i="2" s="1"/>
  <c r="I251" i="2"/>
  <c r="I250" i="2" s="1"/>
  <c r="O252" i="2"/>
  <c r="T252" i="2" s="1"/>
  <c r="T251" i="2" s="1"/>
  <c r="T250" i="2" s="1"/>
  <c r="I224" i="2"/>
  <c r="O122" i="2"/>
  <c r="T122" i="2" s="1"/>
  <c r="T121" i="2" s="1"/>
  <c r="T120" i="2" s="1"/>
  <c r="I121" i="2"/>
  <c r="I120" i="2" s="1"/>
  <c r="H121" i="2"/>
  <c r="H120" i="2" s="1"/>
  <c r="H111" i="2"/>
  <c r="O110" i="2" s="1"/>
  <c r="I110" i="2"/>
  <c r="O106" i="2"/>
  <c r="I105" i="2"/>
  <c r="H105" i="2"/>
  <c r="I98" i="2"/>
  <c r="H98" i="2"/>
  <c r="O105" i="2" l="1"/>
  <c r="T106" i="2"/>
  <c r="T105" i="2" s="1"/>
  <c r="P415" i="2"/>
  <c r="O531" i="2"/>
  <c r="O528" i="2" s="1"/>
  <c r="J585" i="2"/>
  <c r="J98" i="2"/>
  <c r="J261" i="2"/>
  <c r="J251" i="2"/>
  <c r="O251" i="2"/>
  <c r="O250" i="2" s="1"/>
  <c r="J105" i="2"/>
  <c r="O416" i="2"/>
  <c r="J121" i="2"/>
  <c r="J120" i="2" s="1"/>
  <c r="O121" i="2"/>
  <c r="O120" i="2" s="1"/>
  <c r="J274" i="2"/>
  <c r="O274" i="2"/>
  <c r="O273" i="2" s="1"/>
  <c r="J110" i="2"/>
  <c r="J532" i="2"/>
  <c r="J508" i="2"/>
  <c r="H110" i="2"/>
  <c r="I53" i="2"/>
  <c r="I51" i="2" s="1"/>
  <c r="H53" i="2"/>
  <c r="O34" i="2"/>
  <c r="T34" i="2" s="1"/>
  <c r="O31" i="2"/>
  <c r="P416" i="2" l="1"/>
  <c r="P407" i="2"/>
  <c r="P381" i="2" s="1"/>
  <c r="P380" i="2" s="1"/>
  <c r="Q415" i="2"/>
  <c r="R415" i="2" s="1"/>
  <c r="T31" i="2"/>
  <c r="J250" i="2"/>
  <c r="J273" i="2"/>
  <c r="J531" i="2"/>
  <c r="H116" i="2"/>
  <c r="R407" i="2" l="1"/>
  <c r="R381" i="2" s="1"/>
  <c r="R380" i="2" s="1"/>
  <c r="S415" i="2"/>
  <c r="S407" i="2" s="1"/>
  <c r="S381" i="2" s="1"/>
  <c r="S380" i="2" s="1"/>
  <c r="Q407" i="2"/>
  <c r="Q381" i="2" s="1"/>
  <c r="Q380" i="2" s="1"/>
  <c r="Q416" i="2"/>
  <c r="R416" i="2" s="1"/>
  <c r="J528" i="2"/>
  <c r="H104" i="2"/>
  <c r="H84" i="2"/>
  <c r="H59" i="2"/>
  <c r="H29" i="2"/>
  <c r="H240" i="2"/>
  <c r="H200" i="2"/>
  <c r="T415" i="2" l="1"/>
  <c r="S416" i="2"/>
  <c r="T416" i="2" s="1"/>
  <c r="O456" i="2"/>
  <c r="T456" i="2" s="1"/>
  <c r="T455" i="2" s="1"/>
  <c r="H455" i="2"/>
  <c r="J455" i="2" l="1"/>
  <c r="O455" i="2"/>
  <c r="H91" i="2"/>
  <c r="H90" i="2" s="1"/>
  <c r="I91" i="2"/>
  <c r="I90" i="2" s="1"/>
  <c r="O70" i="2"/>
  <c r="T70" i="2" s="1"/>
  <c r="J91" i="2" l="1"/>
  <c r="O92" i="2"/>
  <c r="J484" i="2"/>
  <c r="I484" i="2"/>
  <c r="I483" i="2" s="1"/>
  <c r="O91" i="2" l="1"/>
  <c r="O90" i="2" s="1"/>
  <c r="T92" i="2"/>
  <c r="T91" i="2" s="1"/>
  <c r="T90" i="2" s="1"/>
  <c r="O486" i="2"/>
  <c r="T486" i="2" s="1"/>
  <c r="J90" i="2"/>
  <c r="H51" i="2"/>
  <c r="J483" i="2" l="1"/>
  <c r="I265" i="2"/>
  <c r="I264" i="2" s="1"/>
  <c r="O266" i="2"/>
  <c r="T265" i="2" s="1"/>
  <c r="T264" i="2" s="1"/>
  <c r="H265" i="2"/>
  <c r="H264" i="2" s="1"/>
  <c r="J265" i="2" l="1"/>
  <c r="J264" i="2" s="1"/>
  <c r="O265" i="2"/>
  <c r="O264" i="2" s="1"/>
  <c r="H393" i="2"/>
  <c r="O242" i="2" l="1"/>
  <c r="O86" i="2"/>
  <c r="I613" i="2"/>
  <c r="I321" i="2"/>
  <c r="H500" i="2"/>
  <c r="H499" i="2" s="1"/>
  <c r="I500" i="2"/>
  <c r="I499" i="2" s="1"/>
  <c r="O85" i="2" l="1"/>
  <c r="T86" i="2"/>
  <c r="T85" i="2" s="1"/>
  <c r="O241" i="2"/>
  <c r="T242" i="2"/>
  <c r="T241" i="2" s="1"/>
  <c r="T238" i="2" s="1"/>
  <c r="O500" i="2"/>
  <c r="O499" i="2" s="1"/>
  <c r="I315" i="2"/>
  <c r="I314" i="2" s="1"/>
  <c r="I313" i="2" s="1"/>
  <c r="I312" i="2" s="1"/>
  <c r="O438" i="2"/>
  <c r="T438" i="2" s="1"/>
  <c r="O440" i="2"/>
  <c r="T440" i="2" l="1"/>
  <c r="T439" i="2" s="1"/>
  <c r="O439" i="2"/>
  <c r="O571" i="2"/>
  <c r="O570" i="2" s="1"/>
  <c r="O569" i="2" s="1"/>
  <c r="O437" i="2"/>
  <c r="O546" i="2"/>
  <c r="O576" i="2"/>
  <c r="J499" i="2"/>
  <c r="H514" i="2"/>
  <c r="H462" i="2"/>
  <c r="O575" i="2" l="1"/>
  <c r="O574" i="2" s="1"/>
  <c r="O573" i="2" s="1"/>
  <c r="T576" i="2"/>
  <c r="T575" i="2" s="1"/>
  <c r="T574" i="2" s="1"/>
  <c r="T573" i="2" s="1"/>
  <c r="O436" i="2"/>
  <c r="T437" i="2"/>
  <c r="T436" i="2" s="1"/>
  <c r="T435" i="2" s="1"/>
  <c r="O545" i="2"/>
  <c r="O544" i="2" s="1"/>
  <c r="O543" i="2" s="1"/>
  <c r="T546" i="2"/>
  <c r="T545" i="2" s="1"/>
  <c r="T544" i="2" s="1"/>
  <c r="T543" i="2" s="1"/>
  <c r="I506" i="2"/>
  <c r="H506" i="2"/>
  <c r="O507" i="2"/>
  <c r="T507" i="2" s="1"/>
  <c r="T506" i="2" s="1"/>
  <c r="I504" i="2"/>
  <c r="I503" i="2" s="1"/>
  <c r="H504" i="2"/>
  <c r="O505" i="2"/>
  <c r="T505" i="2" s="1"/>
  <c r="T504" i="2" s="1"/>
  <c r="T503" i="2" l="1"/>
  <c r="T502" i="2" s="1"/>
  <c r="J504" i="2"/>
  <c r="O504" i="2"/>
  <c r="J506" i="2"/>
  <c r="O506" i="2"/>
  <c r="H503" i="2"/>
  <c r="O503" i="2" l="1"/>
  <c r="J503" i="2"/>
  <c r="O567" i="2"/>
  <c r="O566" i="2" s="1"/>
  <c r="O565" i="2" s="1"/>
  <c r="O564" i="2" s="1"/>
  <c r="O563" i="2" s="1"/>
  <c r="O556" i="2"/>
  <c r="O555" i="2" s="1"/>
  <c r="O553" i="2" l="1"/>
  <c r="O562" i="2"/>
  <c r="O592" i="2"/>
  <c r="O594" i="2"/>
  <c r="O519" i="2"/>
  <c r="O542" i="2"/>
  <c r="O518" i="2" l="1"/>
  <c r="O517" i="2" s="1"/>
  <c r="O516" i="2" s="1"/>
  <c r="O515" i="2" s="1"/>
  <c r="T519" i="2"/>
  <c r="T518" i="2" s="1"/>
  <c r="T517" i="2" s="1"/>
  <c r="T516" i="2" s="1"/>
  <c r="T515" i="2" s="1"/>
  <c r="O561" i="2"/>
  <c r="O560" i="2" s="1"/>
  <c r="O554" i="2" s="1"/>
  <c r="T562" i="2"/>
  <c r="T561" i="2" s="1"/>
  <c r="T560" i="2" s="1"/>
  <c r="T554" i="2" s="1"/>
  <c r="O541" i="2"/>
  <c r="O540" i="2" s="1"/>
  <c r="O539" i="2" s="1"/>
  <c r="O538" i="2" s="1"/>
  <c r="O537" i="2" s="1"/>
  <c r="T542" i="2"/>
  <c r="T541" i="2" s="1"/>
  <c r="T540" i="2" s="1"/>
  <c r="T539" i="2" s="1"/>
  <c r="T538" i="2" s="1"/>
  <c r="T537" i="2" s="1"/>
  <c r="O593" i="2"/>
  <c r="O590" i="2" s="1"/>
  <c r="O580" i="2" s="1"/>
  <c r="T594" i="2"/>
  <c r="T593" i="2" s="1"/>
  <c r="O591" i="2"/>
  <c r="T592" i="2"/>
  <c r="T591" i="2" s="1"/>
  <c r="O552" i="2"/>
  <c r="O551" i="2" s="1"/>
  <c r="O550" i="2" s="1"/>
  <c r="O549" i="2" s="1"/>
  <c r="T553" i="2"/>
  <c r="T552" i="2" s="1"/>
  <c r="T551" i="2" s="1"/>
  <c r="T550" i="2" s="1"/>
  <c r="O496" i="2"/>
  <c r="O513" i="2"/>
  <c r="O512" i="2" s="1"/>
  <c r="O502" i="2" s="1"/>
  <c r="O491" i="2"/>
  <c r="J405" i="2"/>
  <c r="J403" i="2"/>
  <c r="O432" i="2"/>
  <c r="O414" i="2"/>
  <c r="O423" i="2"/>
  <c r="O430" i="2"/>
  <c r="O426" i="2"/>
  <c r="O410" i="2"/>
  <c r="T409" i="2" s="1"/>
  <c r="T408" i="2" s="1"/>
  <c r="O454" i="2"/>
  <c r="T454" i="2" s="1"/>
  <c r="T453" i="2" s="1"/>
  <c r="T450" i="2" s="1"/>
  <c r="O386" i="2"/>
  <c r="I409" i="2"/>
  <c r="I408" i="2" s="1"/>
  <c r="I413" i="2"/>
  <c r="I412" i="2" s="1"/>
  <c r="I411" i="2" s="1"/>
  <c r="I422" i="2"/>
  <c r="I421" i="2" s="1"/>
  <c r="I425" i="2"/>
  <c r="I424" i="2" s="1"/>
  <c r="J475" i="2"/>
  <c r="J474" i="2" s="1"/>
  <c r="I476" i="2"/>
  <c r="I475" i="2" s="1"/>
  <c r="I474" i="2" s="1"/>
  <c r="I473" i="2" s="1"/>
  <c r="J518" i="2"/>
  <c r="I518" i="2"/>
  <c r="I517" i="2" s="1"/>
  <c r="I516" i="2" s="1"/>
  <c r="J602" i="2"/>
  <c r="I602" i="2"/>
  <c r="I601" i="2" s="1"/>
  <c r="I600" i="2" s="1"/>
  <c r="I599" i="2" s="1"/>
  <c r="J593" i="2"/>
  <c r="I593" i="2"/>
  <c r="J591" i="2"/>
  <c r="I591" i="2"/>
  <c r="J581" i="2"/>
  <c r="I581" i="2"/>
  <c r="J575" i="2"/>
  <c r="I575" i="2"/>
  <c r="I574" i="2" s="1"/>
  <c r="I573" i="2" s="1"/>
  <c r="J571" i="2"/>
  <c r="I571" i="2"/>
  <c r="I570" i="2" s="1"/>
  <c r="I569" i="2" s="1"/>
  <c r="J567" i="2"/>
  <c r="I567" i="2"/>
  <c r="I566" i="2" s="1"/>
  <c r="I565" i="2" s="1"/>
  <c r="J561" i="2"/>
  <c r="I561" i="2"/>
  <c r="I560" i="2" s="1"/>
  <c r="J556" i="2"/>
  <c r="I556" i="2"/>
  <c r="J552" i="2"/>
  <c r="I552" i="2"/>
  <c r="I551" i="2" s="1"/>
  <c r="I550" i="2" s="1"/>
  <c r="J545" i="2"/>
  <c r="I545" i="2"/>
  <c r="I544" i="2" s="1"/>
  <c r="I543" i="2" s="1"/>
  <c r="J541" i="2"/>
  <c r="I541" i="2"/>
  <c r="I540" i="2" s="1"/>
  <c r="I539" i="2" s="1"/>
  <c r="I538" i="2" s="1"/>
  <c r="J513" i="2"/>
  <c r="I513" i="2"/>
  <c r="I512" i="2" s="1"/>
  <c r="I502" i="2" s="1"/>
  <c r="J495" i="2"/>
  <c r="I495" i="2"/>
  <c r="I494" i="2" s="1"/>
  <c r="I493" i="2" s="1"/>
  <c r="I492" i="2" s="1"/>
  <c r="J490" i="2"/>
  <c r="I490" i="2"/>
  <c r="I489" i="2" s="1"/>
  <c r="I488" i="2" s="1"/>
  <c r="I487" i="2" s="1"/>
  <c r="I453" i="2"/>
  <c r="I450" i="2" s="1"/>
  <c r="J439" i="2"/>
  <c r="O435" i="2" s="1"/>
  <c r="I439" i="2"/>
  <c r="J436" i="2"/>
  <c r="I436" i="2"/>
  <c r="I433" i="2"/>
  <c r="I431" i="2"/>
  <c r="I429" i="2"/>
  <c r="O317" i="2"/>
  <c r="T317" i="2" s="1"/>
  <c r="T316" i="2" s="1"/>
  <c r="T549" i="2" l="1"/>
  <c r="T430" i="2"/>
  <c r="T429" i="2" s="1"/>
  <c r="O429" i="2"/>
  <c r="O495" i="2"/>
  <c r="O494" i="2" s="1"/>
  <c r="O493" i="2" s="1"/>
  <c r="O492" i="2" s="1"/>
  <c r="T496" i="2"/>
  <c r="T495" i="2" s="1"/>
  <c r="T494" i="2" s="1"/>
  <c r="T493" i="2" s="1"/>
  <c r="T492" i="2" s="1"/>
  <c r="T414" i="2"/>
  <c r="T413" i="2" s="1"/>
  <c r="T412" i="2" s="1"/>
  <c r="T411" i="2" s="1"/>
  <c r="O413" i="2"/>
  <c r="O412" i="2" s="1"/>
  <c r="O411" i="2" s="1"/>
  <c r="T431" i="2"/>
  <c r="O431" i="2"/>
  <c r="O385" i="2"/>
  <c r="O384" i="2" s="1"/>
  <c r="O383" i="2" s="1"/>
  <c r="O382" i="2" s="1"/>
  <c r="T386" i="2"/>
  <c r="T385" i="2" s="1"/>
  <c r="T384" i="2" s="1"/>
  <c r="T383" i="2" s="1"/>
  <c r="T382" i="2" s="1"/>
  <c r="O425" i="2"/>
  <c r="O424" i="2" s="1"/>
  <c r="T426" i="2"/>
  <c r="T425" i="2" s="1"/>
  <c r="T424" i="2" s="1"/>
  <c r="O422" i="2"/>
  <c r="O421" i="2" s="1"/>
  <c r="T423" i="2"/>
  <c r="T422" i="2" s="1"/>
  <c r="T421" i="2" s="1"/>
  <c r="T590" i="2"/>
  <c r="T580" i="2" s="1"/>
  <c r="T579" i="2" s="1"/>
  <c r="O490" i="2"/>
  <c r="O489" i="2" s="1"/>
  <c r="O488" i="2" s="1"/>
  <c r="O487" i="2" s="1"/>
  <c r="T491" i="2"/>
  <c r="T490" i="2" s="1"/>
  <c r="T489" i="2" s="1"/>
  <c r="T488" i="2" s="1"/>
  <c r="T487" i="2" s="1"/>
  <c r="J400" i="2"/>
  <c r="J399" i="2" s="1"/>
  <c r="J435" i="2"/>
  <c r="J425" i="2"/>
  <c r="J385" i="2"/>
  <c r="J433" i="2"/>
  <c r="J429" i="2"/>
  <c r="J422" i="2"/>
  <c r="J566" i="2"/>
  <c r="J431" i="2"/>
  <c r="J316" i="2"/>
  <c r="O316" i="2"/>
  <c r="J560" i="2"/>
  <c r="J413" i="2"/>
  <c r="J412" i="2" s="1"/>
  <c r="J453" i="2"/>
  <c r="J450" i="2" s="1"/>
  <c r="O453" i="2"/>
  <c r="O450" i="2" s="1"/>
  <c r="J601" i="2"/>
  <c r="J409" i="2"/>
  <c r="O409" i="2"/>
  <c r="O408" i="2" s="1"/>
  <c r="J540" i="2"/>
  <c r="J512" i="2"/>
  <c r="J574" i="2"/>
  <c r="J517" i="2"/>
  <c r="J489" i="2"/>
  <c r="J544" i="2"/>
  <c r="J494" i="2"/>
  <c r="J551" i="2"/>
  <c r="J570" i="2"/>
  <c r="I564" i="2"/>
  <c r="I563" i="2" s="1"/>
  <c r="I435" i="2"/>
  <c r="I555" i="2"/>
  <c r="I554" i="2" s="1"/>
  <c r="I428" i="2"/>
  <c r="I427" i="2" s="1"/>
  <c r="I515" i="2"/>
  <c r="J590" i="2"/>
  <c r="J392" i="2"/>
  <c r="I590" i="2"/>
  <c r="I580" i="2" s="1"/>
  <c r="I579" i="2" s="1"/>
  <c r="I537" i="2"/>
  <c r="I472" i="2"/>
  <c r="O365" i="2"/>
  <c r="T365" i="2" s="1"/>
  <c r="T364" i="2" s="1"/>
  <c r="O363" i="2"/>
  <c r="T363" i="2" s="1"/>
  <c r="T362" i="2" s="1"/>
  <c r="O361" i="2"/>
  <c r="T361" i="2" s="1"/>
  <c r="T360" i="2" s="1"/>
  <c r="O356" i="2"/>
  <c r="T356" i="2" s="1"/>
  <c r="T355" i="2" s="1"/>
  <c r="T354" i="2" s="1"/>
  <c r="T353" i="2" s="1"/>
  <c r="T352" i="2" s="1"/>
  <c r="I364" i="2"/>
  <c r="I362" i="2"/>
  <c r="I360" i="2"/>
  <c r="I358" i="2"/>
  <c r="O359" i="2"/>
  <c r="T359" i="2" s="1"/>
  <c r="T358" i="2" s="1"/>
  <c r="I355" i="2"/>
  <c r="O346" i="2"/>
  <c r="T346" i="2" s="1"/>
  <c r="O345" i="2"/>
  <c r="T345" i="2" s="1"/>
  <c r="O344" i="2"/>
  <c r="T344" i="2" s="1"/>
  <c r="I343" i="2"/>
  <c r="I342" i="2" s="1"/>
  <c r="O341" i="2"/>
  <c r="T341" i="2" s="1"/>
  <c r="O340" i="2"/>
  <c r="T340" i="2" s="1"/>
  <c r="O339" i="2"/>
  <c r="T339" i="2" s="1"/>
  <c r="I338" i="2"/>
  <c r="I337" i="2" s="1"/>
  <c r="O336" i="2"/>
  <c r="T336" i="2" s="1"/>
  <c r="O335" i="2"/>
  <c r="T335" i="2" s="1"/>
  <c r="I333" i="2"/>
  <c r="I332" i="2" s="1"/>
  <c r="O326" i="2"/>
  <c r="T326" i="2" s="1"/>
  <c r="T325" i="2" s="1"/>
  <c r="T324" i="2" s="1"/>
  <c r="I325" i="2"/>
  <c r="I324" i="2" s="1"/>
  <c r="O308" i="2"/>
  <c r="T308" i="2" s="1"/>
  <c r="T307" i="2" s="1"/>
  <c r="T306" i="2" s="1"/>
  <c r="I307" i="2"/>
  <c r="I306" i="2" s="1"/>
  <c r="I300" i="2"/>
  <c r="O299" i="2"/>
  <c r="T299" i="2" s="1"/>
  <c r="T298" i="2" s="1"/>
  <c r="I298" i="2"/>
  <c r="O297" i="2"/>
  <c r="T297" i="2" s="1"/>
  <c r="T296" i="2" s="1"/>
  <c r="I296" i="2"/>
  <c r="I293" i="2"/>
  <c r="O292" i="2"/>
  <c r="T292" i="2" s="1"/>
  <c r="T291" i="2" s="1"/>
  <c r="T288" i="2" s="1"/>
  <c r="I291" i="2"/>
  <c r="J289" i="2"/>
  <c r="I289" i="2"/>
  <c r="O287" i="2"/>
  <c r="T287" i="2" s="1"/>
  <c r="T286" i="2" s="1"/>
  <c r="I286" i="2"/>
  <c r="O282" i="2"/>
  <c r="T282" i="2" s="1"/>
  <c r="T281" i="2" s="1"/>
  <c r="T280" i="2" s="1"/>
  <c r="T279" i="2" s="1"/>
  <c r="I281" i="2"/>
  <c r="O278" i="2"/>
  <c r="I277" i="2"/>
  <c r="I276" i="2" s="1"/>
  <c r="I271" i="2"/>
  <c r="I270" i="2" s="1"/>
  <c r="J257" i="2"/>
  <c r="O247" i="2"/>
  <c r="T247" i="2" s="1"/>
  <c r="T246" i="2" s="1"/>
  <c r="T245" i="2" s="1"/>
  <c r="I246" i="2"/>
  <c r="I245" i="2" s="1"/>
  <c r="I243" i="2"/>
  <c r="J241" i="2"/>
  <c r="I241" i="2"/>
  <c r="I239" i="2"/>
  <c r="O233" i="2"/>
  <c r="T233" i="2" s="1"/>
  <c r="T232" i="2" s="1"/>
  <c r="I232" i="2"/>
  <c r="O231" i="2"/>
  <c r="T231" i="2" s="1"/>
  <c r="T230" i="2" s="1"/>
  <c r="I230" i="2"/>
  <c r="O229" i="2"/>
  <c r="T229" i="2" s="1"/>
  <c r="T228" i="2" s="1"/>
  <c r="I228" i="2"/>
  <c r="I226" i="2"/>
  <c r="J221" i="2"/>
  <c r="I221" i="2"/>
  <c r="O210" i="2"/>
  <c r="T209" i="2" s="1"/>
  <c r="T208" i="2" s="1"/>
  <c r="I209" i="2"/>
  <c r="I208" i="2" s="1"/>
  <c r="O207" i="2"/>
  <c r="T207" i="2" s="1"/>
  <c r="T206" i="2" s="1"/>
  <c r="T205" i="2" s="1"/>
  <c r="I206" i="2"/>
  <c r="I205" i="2" s="1"/>
  <c r="I203" i="2"/>
  <c r="O202" i="2"/>
  <c r="T202" i="2" s="1"/>
  <c r="T201" i="2" s="1"/>
  <c r="I201" i="2"/>
  <c r="O200" i="2"/>
  <c r="T200" i="2" s="1"/>
  <c r="T199" i="2" s="1"/>
  <c r="I199" i="2"/>
  <c r="I192" i="2"/>
  <c r="I191" i="2" s="1"/>
  <c r="I189" i="2"/>
  <c r="T357" i="2" l="1"/>
  <c r="T351" i="2" s="1"/>
  <c r="T350" i="2" s="1"/>
  <c r="O472" i="2"/>
  <c r="T428" i="2"/>
  <c r="T427" i="2" s="1"/>
  <c r="T407" i="2" s="1"/>
  <c r="T381" i="2" s="1"/>
  <c r="T223" i="2"/>
  <c r="T220" i="2" s="1"/>
  <c r="T219" i="2" s="1"/>
  <c r="T295" i="2"/>
  <c r="T285" i="2" s="1"/>
  <c r="T284" i="2" s="1"/>
  <c r="T283" i="2" s="1"/>
  <c r="T198" i="2"/>
  <c r="T188" i="2" s="1"/>
  <c r="T187" i="2" s="1"/>
  <c r="T186" i="2" s="1"/>
  <c r="T338" i="2"/>
  <c r="T337" i="2" s="1"/>
  <c r="T472" i="2"/>
  <c r="O428" i="2"/>
  <c r="O427" i="2" s="1"/>
  <c r="T278" i="2"/>
  <c r="T277" i="2" s="1"/>
  <c r="T276" i="2" s="1"/>
  <c r="O277" i="2"/>
  <c r="O276" i="2" s="1"/>
  <c r="T343" i="2"/>
  <c r="T342" i="2" s="1"/>
  <c r="O334" i="2"/>
  <c r="J421" i="2"/>
  <c r="O343" i="2"/>
  <c r="O342" i="2" s="1"/>
  <c r="O338" i="2"/>
  <c r="O337" i="2" s="1"/>
  <c r="J384" i="2"/>
  <c r="J383" i="2" s="1"/>
  <c r="J428" i="2"/>
  <c r="J427" i="2" s="1"/>
  <c r="J209" i="2"/>
  <c r="O209" i="2"/>
  <c r="O208" i="2" s="1"/>
  <c r="J291" i="2"/>
  <c r="O291" i="2"/>
  <c r="J360" i="2"/>
  <c r="O360" i="2"/>
  <c r="J580" i="2"/>
  <c r="J579" i="2" s="1"/>
  <c r="J230" i="2"/>
  <c r="O230" i="2"/>
  <c r="J243" i="2"/>
  <c r="O243" i="2"/>
  <c r="J362" i="2"/>
  <c r="O362" i="2"/>
  <c r="J355" i="2"/>
  <c r="O355" i="2"/>
  <c r="O354" i="2" s="1"/>
  <c r="O353" i="2" s="1"/>
  <c r="O352" i="2" s="1"/>
  <c r="J199" i="2"/>
  <c r="O199" i="2"/>
  <c r="J277" i="2"/>
  <c r="J300" i="2"/>
  <c r="O300" i="2"/>
  <c r="J600" i="2"/>
  <c r="J201" i="2"/>
  <c r="O201" i="2"/>
  <c r="J281" i="2"/>
  <c r="O281" i="2"/>
  <c r="O280" i="2" s="1"/>
  <c r="O279" i="2" s="1"/>
  <c r="J293" i="2"/>
  <c r="O293" i="2"/>
  <c r="J307" i="2"/>
  <c r="O307" i="2"/>
  <c r="O306" i="2" s="1"/>
  <c r="J358" i="2"/>
  <c r="O358" i="2"/>
  <c r="J364" i="2"/>
  <c r="O364" i="2"/>
  <c r="J224" i="2"/>
  <c r="O224" i="2"/>
  <c r="O232" i="2"/>
  <c r="J189" i="2"/>
  <c r="O189" i="2"/>
  <c r="J256" i="2"/>
  <c r="J296" i="2"/>
  <c r="O296" i="2"/>
  <c r="J565" i="2"/>
  <c r="J226" i="2"/>
  <c r="J228" i="2"/>
  <c r="O228" i="2"/>
  <c r="J246" i="2"/>
  <c r="O246" i="2"/>
  <c r="O245" i="2" s="1"/>
  <c r="J203" i="2"/>
  <c r="O203" i="2"/>
  <c r="J286" i="2"/>
  <c r="O286" i="2"/>
  <c r="J325" i="2"/>
  <c r="J324" i="2" s="1"/>
  <c r="O325" i="2"/>
  <c r="O324" i="2" s="1"/>
  <c r="J239" i="2"/>
  <c r="O239" i="2"/>
  <c r="J192" i="2"/>
  <c r="J191" i="2" s="1"/>
  <c r="J206" i="2"/>
  <c r="O206" i="2"/>
  <c r="O205" i="2" s="1"/>
  <c r="J271" i="2"/>
  <c r="J270" i="2" s="1"/>
  <c r="O271" i="2"/>
  <c r="O270" i="2" s="1"/>
  <c r="J298" i="2"/>
  <c r="O298" i="2"/>
  <c r="J408" i="2"/>
  <c r="J424" i="2"/>
  <c r="J493" i="2"/>
  <c r="J411" i="2"/>
  <c r="J539" i="2"/>
  <c r="J473" i="2"/>
  <c r="J569" i="2"/>
  <c r="J391" i="2"/>
  <c r="J516" i="2"/>
  <c r="J515" i="2" s="1"/>
  <c r="J543" i="2"/>
  <c r="J573" i="2"/>
  <c r="J398" i="2"/>
  <c r="J550" i="2"/>
  <c r="J488" i="2"/>
  <c r="J502" i="2"/>
  <c r="I549" i="2"/>
  <c r="I407" i="2"/>
  <c r="I381" i="2" s="1"/>
  <c r="I354" i="2"/>
  <c r="I353" i="2" s="1"/>
  <c r="I352" i="2" s="1"/>
  <c r="I351" i="2" s="1"/>
  <c r="I350" i="2" s="1"/>
  <c r="I279" i="2"/>
  <c r="I280" i="2"/>
  <c r="I223" i="2"/>
  <c r="J338" i="2"/>
  <c r="J343" i="2"/>
  <c r="I357" i="2"/>
  <c r="I331" i="2"/>
  <c r="I327" i="2" s="1"/>
  <c r="I323" i="2" s="1"/>
  <c r="J333" i="2"/>
  <c r="I295" i="2"/>
  <c r="I288" i="2"/>
  <c r="I238" i="2"/>
  <c r="I198" i="2"/>
  <c r="I78" i="2"/>
  <c r="H78" i="2"/>
  <c r="O333" i="2" l="1"/>
  <c r="O332" i="2" s="1"/>
  <c r="O331" i="2" s="1"/>
  <c r="T334" i="2"/>
  <c r="T333" i="2" s="1"/>
  <c r="T332" i="2" s="1"/>
  <c r="T331" i="2" s="1"/>
  <c r="T327" i="2" s="1"/>
  <c r="T323" i="2" s="1"/>
  <c r="T218" i="2"/>
  <c r="J407" i="2"/>
  <c r="J295" i="2"/>
  <c r="O407" i="2"/>
  <c r="O295" i="2"/>
  <c r="J223" i="2"/>
  <c r="O357" i="2"/>
  <c r="O351" i="2" s="1"/>
  <c r="O350" i="2" s="1"/>
  <c r="O198" i="2"/>
  <c r="O188" i="2" s="1"/>
  <c r="O187" i="2" s="1"/>
  <c r="O186" i="2" s="1"/>
  <c r="O223" i="2"/>
  <c r="O288" i="2"/>
  <c r="O238" i="2"/>
  <c r="J208" i="2"/>
  <c r="J279" i="2"/>
  <c r="J354" i="2"/>
  <c r="J353" i="2" s="1"/>
  <c r="J276" i="2"/>
  <c r="J238" i="2"/>
  <c r="J198" i="2"/>
  <c r="J357" i="2"/>
  <c r="J280" i="2"/>
  <c r="J245" i="2"/>
  <c r="J306" i="2"/>
  <c r="J599" i="2"/>
  <c r="J332" i="2"/>
  <c r="J205" i="2"/>
  <c r="J342" i="2"/>
  <c r="J288" i="2"/>
  <c r="J337" i="2"/>
  <c r="J78" i="2"/>
  <c r="O78" i="2"/>
  <c r="J390" i="2"/>
  <c r="J538" i="2"/>
  <c r="J487" i="2"/>
  <c r="J564" i="2"/>
  <c r="J492" i="2"/>
  <c r="J382" i="2"/>
  <c r="J555" i="2"/>
  <c r="I220" i="2"/>
  <c r="I219" i="2" s="1"/>
  <c r="I218" i="2" s="1"/>
  <c r="I188" i="2"/>
  <c r="I187" i="2" s="1"/>
  <c r="I186" i="2" s="1"/>
  <c r="I285" i="2"/>
  <c r="I284" i="2" s="1"/>
  <c r="I283" i="2" s="1"/>
  <c r="O39" i="2"/>
  <c r="T39" i="2" s="1"/>
  <c r="O143" i="2"/>
  <c r="T143" i="2" s="1"/>
  <c r="O142" i="2"/>
  <c r="T142" i="2" s="1"/>
  <c r="O141" i="2"/>
  <c r="T141" i="2" s="1"/>
  <c r="O138" i="2"/>
  <c r="T138" i="2" s="1"/>
  <c r="O137" i="2"/>
  <c r="T137" i="2" s="1"/>
  <c r="O136" i="2"/>
  <c r="T136" i="2" s="1"/>
  <c r="O130" i="2"/>
  <c r="T130" i="2" s="1"/>
  <c r="O129" i="2"/>
  <c r="T129" i="2" s="1"/>
  <c r="O128" i="2"/>
  <c r="T128" i="2" s="1"/>
  <c r="O116" i="2"/>
  <c r="O109" i="2"/>
  <c r="O104" i="2"/>
  <c r="O89" i="2"/>
  <c r="T89" i="2" s="1"/>
  <c r="T88" i="2" s="1"/>
  <c r="T87" i="2" s="1"/>
  <c r="O84" i="2"/>
  <c r="T84" i="2" s="1"/>
  <c r="T83" i="2" s="1"/>
  <c r="T82" i="2" s="1"/>
  <c r="O66" i="2"/>
  <c r="O63" i="2"/>
  <c r="O61" i="2"/>
  <c r="T61" i="2" s="1"/>
  <c r="O59" i="2"/>
  <c r="T59" i="2" s="1"/>
  <c r="O42" i="2"/>
  <c r="T42" i="2" s="1"/>
  <c r="O29" i="2"/>
  <c r="I41" i="2"/>
  <c r="I40" i="2" s="1"/>
  <c r="I38" i="2" s="1"/>
  <c r="I37" i="2" s="1"/>
  <c r="I35" i="2" s="1"/>
  <c r="I33" i="2" s="1"/>
  <c r="I32" i="2" s="1"/>
  <c r="I30" i="2" s="1"/>
  <c r="I28" i="2" s="1"/>
  <c r="I27" i="2" s="1"/>
  <c r="I24" i="2" s="1"/>
  <c r="I139" i="2"/>
  <c r="I135" i="2"/>
  <c r="I134" i="2" s="1"/>
  <c r="I127" i="2"/>
  <c r="I126" i="2" s="1"/>
  <c r="I115" i="2"/>
  <c r="I114" i="2" s="1"/>
  <c r="I108" i="2"/>
  <c r="I107" i="2" s="1"/>
  <c r="I103" i="2"/>
  <c r="I102" i="2" s="1"/>
  <c r="I88" i="2"/>
  <c r="I87" i="2" s="1"/>
  <c r="J85" i="2"/>
  <c r="I85" i="2"/>
  <c r="I83" i="2"/>
  <c r="J69" i="2"/>
  <c r="J67" i="2" s="1"/>
  <c r="I69" i="2"/>
  <c r="I67" i="2" s="1"/>
  <c r="I65" i="2" s="1"/>
  <c r="I64" i="2" s="1"/>
  <c r="I62" i="2" s="1"/>
  <c r="I60" i="2" s="1"/>
  <c r="I58" i="2" s="1"/>
  <c r="O171" i="2"/>
  <c r="T171" i="2" s="1"/>
  <c r="T170" i="2" s="1"/>
  <c r="O173" i="2"/>
  <c r="T173" i="2" s="1"/>
  <c r="T172" i="2" s="1"/>
  <c r="I172" i="2"/>
  <c r="I169" i="2" s="1"/>
  <c r="I168" i="2" s="1"/>
  <c r="I170" i="2"/>
  <c r="I159" i="2"/>
  <c r="I158" i="2" s="1"/>
  <c r="I157" i="2" s="1"/>
  <c r="J159" i="2"/>
  <c r="O153" i="2"/>
  <c r="T153" i="2" s="1"/>
  <c r="O152" i="2"/>
  <c r="T152" i="2" s="1"/>
  <c r="O151" i="2"/>
  <c r="T151" i="2" s="1"/>
  <c r="I150" i="2"/>
  <c r="I149" i="2" s="1"/>
  <c r="I148" i="2" s="1"/>
  <c r="I147" i="2" s="1"/>
  <c r="I146" i="2" s="1"/>
  <c r="O379" i="2"/>
  <c r="T379" i="2" s="1"/>
  <c r="O378" i="2"/>
  <c r="T378" i="2" s="1"/>
  <c r="O376" i="2"/>
  <c r="T376" i="2" s="1"/>
  <c r="O375" i="2"/>
  <c r="T375" i="2" s="1"/>
  <c r="O374" i="2"/>
  <c r="T374" i="2" s="1"/>
  <c r="O372" i="2"/>
  <c r="T372" i="2" s="1"/>
  <c r="T371" i="2" s="1"/>
  <c r="I371" i="2"/>
  <c r="I373" i="2"/>
  <c r="I377" i="2"/>
  <c r="O465" i="2"/>
  <c r="T465" i="2" s="1"/>
  <c r="T464" i="2" s="1"/>
  <c r="T463" i="2" s="1"/>
  <c r="O470" i="2"/>
  <c r="T470" i="2" s="1"/>
  <c r="O469" i="2"/>
  <c r="T469" i="2" s="1"/>
  <c r="O471" i="2"/>
  <c r="T471" i="2" s="1"/>
  <c r="I461" i="2"/>
  <c r="I460" i="2" s="1"/>
  <c r="I464" i="2"/>
  <c r="I463" i="2" s="1"/>
  <c r="I468" i="2"/>
  <c r="I467" i="2" s="1"/>
  <c r="I466" i="2" s="1"/>
  <c r="H468" i="2"/>
  <c r="O19" i="2"/>
  <c r="T19" i="2" s="1"/>
  <c r="O18" i="2"/>
  <c r="T18" i="2" s="1"/>
  <c r="O17" i="2"/>
  <c r="T17" i="2" s="1"/>
  <c r="T150" i="2" l="1"/>
  <c r="T149" i="2" s="1"/>
  <c r="T148" i="2" s="1"/>
  <c r="T147" i="2" s="1"/>
  <c r="T146" i="2" s="1"/>
  <c r="T145" i="2" s="1"/>
  <c r="T169" i="2"/>
  <c r="T168" i="2" s="1"/>
  <c r="T167" i="2" s="1"/>
  <c r="T166" i="2" s="1"/>
  <c r="T165" i="2" s="1"/>
  <c r="T77" i="2"/>
  <c r="O108" i="2"/>
  <c r="O107" i="2" s="1"/>
  <c r="T109" i="2"/>
  <c r="T108" i="2" s="1"/>
  <c r="T107" i="2" s="1"/>
  <c r="T140" i="2"/>
  <c r="T139" i="2" s="1"/>
  <c r="O115" i="2"/>
  <c r="O114" i="2" s="1"/>
  <c r="T116" i="2"/>
  <c r="T115" i="2" s="1"/>
  <c r="T114" i="2" s="1"/>
  <c r="T127" i="2"/>
  <c r="T126" i="2" s="1"/>
  <c r="T373" i="2"/>
  <c r="O103" i="2"/>
  <c r="O102" i="2" s="1"/>
  <c r="T104" i="2"/>
  <c r="T103" i="2" s="1"/>
  <c r="T102" i="2" s="1"/>
  <c r="T135" i="2"/>
  <c r="T134" i="2" s="1"/>
  <c r="T377" i="2"/>
  <c r="T468" i="2"/>
  <c r="T467" i="2" s="1"/>
  <c r="T466" i="2" s="1"/>
  <c r="T459" i="2" s="1"/>
  <c r="T458" i="2" s="1"/>
  <c r="T457" i="2" s="1"/>
  <c r="T380" i="2" s="1"/>
  <c r="T29" i="2"/>
  <c r="T75" i="2" s="1"/>
  <c r="T73" i="2" s="1"/>
  <c r="T63" i="2"/>
  <c r="T66" i="2"/>
  <c r="O327" i="2"/>
  <c r="O323" i="2" s="1"/>
  <c r="O220" i="2"/>
  <c r="O219" i="2" s="1"/>
  <c r="O218" i="2" s="1"/>
  <c r="J285" i="2"/>
  <c r="J220" i="2"/>
  <c r="J219" i="2" s="1"/>
  <c r="J218" i="2" s="1"/>
  <c r="O377" i="2"/>
  <c r="O285" i="2"/>
  <c r="O284" i="2" s="1"/>
  <c r="O283" i="2" s="1"/>
  <c r="O468" i="2"/>
  <c r="O467" i="2" s="1"/>
  <c r="O466" i="2" s="1"/>
  <c r="O127" i="2"/>
  <c r="O126" i="2" s="1"/>
  <c r="O135" i="2"/>
  <c r="O134" i="2" s="1"/>
  <c r="O150" i="2"/>
  <c r="O149" i="2" s="1"/>
  <c r="O148" i="2" s="1"/>
  <c r="O147" i="2" s="1"/>
  <c r="O146" i="2" s="1"/>
  <c r="O373" i="2"/>
  <c r="O140" i="2"/>
  <c r="O139" i="2" s="1"/>
  <c r="J188" i="2"/>
  <c r="J461" i="2"/>
  <c r="O461" i="2"/>
  <c r="O460" i="2" s="1"/>
  <c r="J108" i="2"/>
  <c r="J464" i="2"/>
  <c r="O464" i="2"/>
  <c r="O463" i="2" s="1"/>
  <c r="J163" i="2"/>
  <c r="O163" i="2"/>
  <c r="O162" i="2" s="1"/>
  <c r="O161" i="2" s="1"/>
  <c r="O69" i="2"/>
  <c r="J115" i="2"/>
  <c r="J114" i="2" s="1"/>
  <c r="J371" i="2"/>
  <c r="O371" i="2"/>
  <c r="J103" i="2"/>
  <c r="J65" i="2"/>
  <c r="J331" i="2"/>
  <c r="J88" i="2"/>
  <c r="O88" i="2"/>
  <c r="O87" i="2" s="1"/>
  <c r="J83" i="2"/>
  <c r="O83" i="2"/>
  <c r="O82" i="2" s="1"/>
  <c r="J472" i="2"/>
  <c r="J563" i="2"/>
  <c r="J554" i="2"/>
  <c r="J389" i="2"/>
  <c r="J172" i="2"/>
  <c r="O172" i="2"/>
  <c r="J170" i="2"/>
  <c r="O170" i="2"/>
  <c r="J158" i="2"/>
  <c r="J537" i="2"/>
  <c r="J352" i="2"/>
  <c r="I459" i="2"/>
  <c r="I458" i="2" s="1"/>
  <c r="I457" i="2" s="1"/>
  <c r="I380" i="2" s="1"/>
  <c r="J140" i="2"/>
  <c r="I57" i="2"/>
  <c r="I97" i="2"/>
  <c r="I185" i="2"/>
  <c r="I184" i="2" s="1"/>
  <c r="I370" i="2"/>
  <c r="I369" i="2" s="1"/>
  <c r="I368" i="2" s="1"/>
  <c r="I367" i="2" s="1"/>
  <c r="I366" i="2" s="1"/>
  <c r="J377" i="2"/>
  <c r="J127" i="2"/>
  <c r="J135" i="2"/>
  <c r="I125" i="2"/>
  <c r="I124" i="2" s="1"/>
  <c r="I123" i="2" s="1"/>
  <c r="I82" i="2"/>
  <c r="I77" i="2" s="1"/>
  <c r="J150" i="2"/>
  <c r="I167" i="2"/>
  <c r="I166" i="2" s="1"/>
  <c r="I165" i="2" s="1"/>
  <c r="I145" i="2"/>
  <c r="J373" i="2"/>
  <c r="J468" i="2"/>
  <c r="H257" i="2"/>
  <c r="H256" i="2" s="1"/>
  <c r="T144" i="2" l="1"/>
  <c r="T370" i="2"/>
  <c r="T369" i="2" s="1"/>
  <c r="T368" i="2" s="1"/>
  <c r="T367" i="2" s="1"/>
  <c r="T366" i="2" s="1"/>
  <c r="T125" i="2"/>
  <c r="T124" i="2" s="1"/>
  <c r="T123" i="2" s="1"/>
  <c r="T97" i="2"/>
  <c r="O77" i="2"/>
  <c r="O97" i="2"/>
  <c r="O145" i="2"/>
  <c r="P69" i="2"/>
  <c r="I50" i="2"/>
  <c r="I49" i="2" s="1"/>
  <c r="I48" i="2" s="1"/>
  <c r="O75" i="2"/>
  <c r="O73" i="2" s="1"/>
  <c r="O67" i="2" s="1"/>
  <c r="O65" i="2" s="1"/>
  <c r="O64" i="2" s="1"/>
  <c r="O459" i="2"/>
  <c r="O458" i="2" s="1"/>
  <c r="O457" i="2" s="1"/>
  <c r="O370" i="2"/>
  <c r="O369" i="2" s="1"/>
  <c r="O368" i="2" s="1"/>
  <c r="O367" i="2" s="1"/>
  <c r="O366" i="2" s="1"/>
  <c r="O125" i="2"/>
  <c r="O124" i="2" s="1"/>
  <c r="O123" i="2" s="1"/>
  <c r="O169" i="2"/>
  <c r="O168" i="2" s="1"/>
  <c r="O167" i="2" s="1"/>
  <c r="O166" i="2" s="1"/>
  <c r="O165" i="2" s="1"/>
  <c r="J284" i="2"/>
  <c r="J283" i="2" s="1"/>
  <c r="J162" i="2"/>
  <c r="J161" i="2" s="1"/>
  <c r="J187" i="2"/>
  <c r="J186" i="2" s="1"/>
  <c r="J463" i="2"/>
  <c r="J87" i="2"/>
  <c r="J82" i="2"/>
  <c r="J64" i="2"/>
  <c r="J62" i="2" s="1"/>
  <c r="J60" i="2" s="1"/>
  <c r="J58" i="2" s="1"/>
  <c r="J57" i="2" s="1"/>
  <c r="J55" i="2" s="1"/>
  <c r="J53" i="2" s="1"/>
  <c r="J51" i="2" s="1"/>
  <c r="J327" i="2"/>
  <c r="J460" i="2"/>
  <c r="J102" i="2"/>
  <c r="J107" i="2"/>
  <c r="O381" i="2"/>
  <c r="J381" i="2"/>
  <c r="J134" i="2"/>
  <c r="J149" i="2"/>
  <c r="J126" i="2"/>
  <c r="J169" i="2"/>
  <c r="J139" i="2"/>
  <c r="J157" i="2"/>
  <c r="J467" i="2"/>
  <c r="J549" i="2"/>
  <c r="J351" i="2"/>
  <c r="I23" i="2"/>
  <c r="J370" i="2"/>
  <c r="I144" i="2"/>
  <c r="O144" i="2" l="1"/>
  <c r="O62" i="2"/>
  <c r="O60" i="2" s="1"/>
  <c r="O58" i="2" s="1"/>
  <c r="O57" i="2" s="1"/>
  <c r="O55" i="2"/>
  <c r="O53" i="2" s="1"/>
  <c r="O51" i="2" s="1"/>
  <c r="I22" i="2"/>
  <c r="I21" i="2" s="1"/>
  <c r="P67" i="2"/>
  <c r="P65" i="2" s="1"/>
  <c r="P64" i="2" s="1"/>
  <c r="P62" i="2" s="1"/>
  <c r="P60" i="2" s="1"/>
  <c r="P58" i="2" s="1"/>
  <c r="P57" i="2" s="1"/>
  <c r="Q69" i="2"/>
  <c r="R69" i="2" s="1"/>
  <c r="J97" i="2"/>
  <c r="J168" i="2"/>
  <c r="J167" i="2" s="1"/>
  <c r="J166" i="2" s="1"/>
  <c r="J323" i="2"/>
  <c r="J77" i="2"/>
  <c r="J50" i="2" s="1"/>
  <c r="J350" i="2"/>
  <c r="J369" i="2"/>
  <c r="J148" i="2"/>
  <c r="J466" i="2"/>
  <c r="J125" i="2"/>
  <c r="I47" i="2"/>
  <c r="H422" i="2"/>
  <c r="H421" i="2" s="1"/>
  <c r="O50" i="2" l="1"/>
  <c r="O49" i="2" s="1"/>
  <c r="I20" i="2"/>
  <c r="R67" i="2"/>
  <c r="R65" i="2" s="1"/>
  <c r="R64" i="2" s="1"/>
  <c r="I16" i="2"/>
  <c r="I14" i="2" s="1"/>
  <c r="I13" i="2" s="1"/>
  <c r="I12" i="2" s="1"/>
  <c r="I11" i="2" s="1"/>
  <c r="I10" i="2" s="1"/>
  <c r="I9" i="2" s="1"/>
  <c r="P55" i="2"/>
  <c r="P53" i="2" s="1"/>
  <c r="S69" i="2"/>
  <c r="S67" i="2" s="1"/>
  <c r="S65" i="2" s="1"/>
  <c r="S64" i="2" s="1"/>
  <c r="Q67" i="2"/>
  <c r="J49" i="2"/>
  <c r="J48" i="2" s="1"/>
  <c r="J459" i="2"/>
  <c r="J368" i="2"/>
  <c r="J124" i="2"/>
  <c r="J147" i="2"/>
  <c r="H561" i="2"/>
  <c r="H560" i="2" s="1"/>
  <c r="I604" i="2" l="1"/>
  <c r="S62" i="2"/>
  <c r="S60" i="2" s="1"/>
  <c r="S58" i="2" s="1"/>
  <c r="S57" i="2" s="1"/>
  <c r="S55" i="2" s="1"/>
  <c r="S53" i="2" s="1"/>
  <c r="S51" i="2" s="1"/>
  <c r="S50" i="2" s="1"/>
  <c r="R62" i="2"/>
  <c r="R60" i="2" s="1"/>
  <c r="P51" i="2"/>
  <c r="P50" i="2" s="1"/>
  <c r="P28" i="2"/>
  <c r="Q65" i="2"/>
  <c r="Q64" i="2" s="1"/>
  <c r="T69" i="2"/>
  <c r="T67" i="2" s="1"/>
  <c r="T65" i="2" s="1"/>
  <c r="T64" i="2" s="1"/>
  <c r="T62" i="2" s="1"/>
  <c r="T60" i="2" s="1"/>
  <c r="T58" i="2" s="1"/>
  <c r="T57" i="2" s="1"/>
  <c r="T55" i="2" s="1"/>
  <c r="T53" i="2" s="1"/>
  <c r="R58" i="2"/>
  <c r="O48" i="2"/>
  <c r="O47" i="2" s="1"/>
  <c r="O45" i="2" s="1"/>
  <c r="O44" i="2" s="1"/>
  <c r="O43" i="2" s="1"/>
  <c r="O41" i="2" s="1"/>
  <c r="O40" i="2" s="1"/>
  <c r="O38" i="2" s="1"/>
  <c r="O37" i="2" s="1"/>
  <c r="O35" i="2" s="1"/>
  <c r="O33" i="2" s="1"/>
  <c r="O32" i="2" s="1"/>
  <c r="O30" i="2" s="1"/>
  <c r="O28" i="2" s="1"/>
  <c r="J367" i="2"/>
  <c r="J458" i="2"/>
  <c r="J146" i="2"/>
  <c r="J123" i="2"/>
  <c r="J165" i="2"/>
  <c r="H436" i="2"/>
  <c r="R57" i="2" l="1"/>
  <c r="R55" i="2" s="1"/>
  <c r="R53" i="2" s="1"/>
  <c r="R51" i="2" s="1"/>
  <c r="R50" i="2" s="1"/>
  <c r="R49" i="2" s="1"/>
  <c r="R48" i="2" s="1"/>
  <c r="R47" i="2" s="1"/>
  <c r="R45" i="2" s="1"/>
  <c r="R44" i="2" s="1"/>
  <c r="R43" i="2" s="1"/>
  <c r="R41" i="2" s="1"/>
  <c r="R40" i="2" s="1"/>
  <c r="R38" i="2" s="1"/>
  <c r="R37" i="2" s="1"/>
  <c r="R35" i="2" s="1"/>
  <c r="R33" i="2" s="1"/>
  <c r="R32" i="2" s="1"/>
  <c r="R30" i="2" s="1"/>
  <c r="Q62" i="2"/>
  <c r="Q60" i="2" s="1"/>
  <c r="Q58" i="2" s="1"/>
  <c r="Q57" i="2" s="1"/>
  <c r="Q55" i="2" s="1"/>
  <c r="Q53" i="2" s="1"/>
  <c r="Q51" i="2" s="1"/>
  <c r="Q50" i="2" s="1"/>
  <c r="S49" i="2"/>
  <c r="S48" i="2" s="1"/>
  <c r="S47" i="2" s="1"/>
  <c r="S45" i="2" s="1"/>
  <c r="S44" i="2" s="1"/>
  <c r="S43" i="2" s="1"/>
  <c r="S41" i="2" s="1"/>
  <c r="S40" i="2" s="1"/>
  <c r="S38" i="2" s="1"/>
  <c r="S37" i="2" s="1"/>
  <c r="S35" i="2" s="1"/>
  <c r="S33" i="2" s="1"/>
  <c r="S32" i="2" s="1"/>
  <c r="T51" i="2"/>
  <c r="T50" i="2" s="1"/>
  <c r="P49" i="2"/>
  <c r="P48" i="2" s="1"/>
  <c r="P47" i="2" s="1"/>
  <c r="P45" i="2" s="1"/>
  <c r="P44" i="2" s="1"/>
  <c r="P43" i="2" s="1"/>
  <c r="P41" i="2" s="1"/>
  <c r="P40" i="2" s="1"/>
  <c r="P38" i="2" s="1"/>
  <c r="P37" i="2" s="1"/>
  <c r="P35" i="2" s="1"/>
  <c r="P33" i="2" s="1"/>
  <c r="P32" i="2" s="1"/>
  <c r="P30" i="2" s="1"/>
  <c r="P27" i="2" s="1"/>
  <c r="P25" i="2" s="1"/>
  <c r="Q28" i="2"/>
  <c r="R28" i="2"/>
  <c r="T45" i="2"/>
  <c r="T44" i="2" s="1"/>
  <c r="T43" i="2" s="1"/>
  <c r="T41" i="2" s="1"/>
  <c r="T40" i="2" s="1"/>
  <c r="T38" i="2" s="1"/>
  <c r="T37" i="2" s="1"/>
  <c r="T35" i="2" s="1"/>
  <c r="T33" i="2" s="1"/>
  <c r="T32" i="2" s="1"/>
  <c r="T30" i="2" s="1"/>
  <c r="T28" i="2" s="1"/>
  <c r="T27" i="2" s="1"/>
  <c r="S16" i="2"/>
  <c r="S14" i="2" s="1"/>
  <c r="S13" i="2" s="1"/>
  <c r="S12" i="2" s="1"/>
  <c r="S11" i="2" s="1"/>
  <c r="S10" i="2" s="1"/>
  <c r="S9" i="2" s="1"/>
  <c r="O27" i="2"/>
  <c r="O25" i="2" s="1"/>
  <c r="O24" i="2" s="1"/>
  <c r="O23" i="2" s="1"/>
  <c r="O22" i="2" s="1"/>
  <c r="O21" i="2" s="1"/>
  <c r="O20" i="2" s="1"/>
  <c r="O16" i="2" s="1"/>
  <c r="O14" i="2" s="1"/>
  <c r="O13" i="2" s="1"/>
  <c r="O12" i="2" s="1"/>
  <c r="O11" i="2" s="1"/>
  <c r="O10" i="2" s="1"/>
  <c r="J47" i="2"/>
  <c r="J45" i="2" s="1"/>
  <c r="J44" i="2" s="1"/>
  <c r="J43" i="2" s="1"/>
  <c r="J41" i="2" s="1"/>
  <c r="J40" i="2" s="1"/>
  <c r="J38" i="2" s="1"/>
  <c r="J37" i="2" s="1"/>
  <c r="J35" i="2" s="1"/>
  <c r="J33" i="2" s="1"/>
  <c r="J32" i="2" s="1"/>
  <c r="J30" i="2" s="1"/>
  <c r="J28" i="2" s="1"/>
  <c r="J145" i="2"/>
  <c r="J457" i="2"/>
  <c r="J366" i="2"/>
  <c r="H476" i="2"/>
  <c r="H475" i="2" s="1"/>
  <c r="H474" i="2" s="1"/>
  <c r="H473" i="2" s="1"/>
  <c r="H203" i="2"/>
  <c r="H567" i="2"/>
  <c r="H566" i="2" s="1"/>
  <c r="H565" i="2" s="1"/>
  <c r="H556" i="2"/>
  <c r="S30" i="2" l="1"/>
  <c r="S28" i="2" s="1"/>
  <c r="S27" i="2" s="1"/>
  <c r="S25" i="2" s="1"/>
  <c r="P24" i="2"/>
  <c r="P23" i="2" s="1"/>
  <c r="P22" i="2" s="1"/>
  <c r="P21" i="2" s="1"/>
  <c r="P20" i="2" s="1"/>
  <c r="Q49" i="2"/>
  <c r="Q48" i="2" s="1"/>
  <c r="Q47" i="2" s="1"/>
  <c r="Q45" i="2" s="1"/>
  <c r="Q44" i="2" s="1"/>
  <c r="Q43" i="2" s="1"/>
  <c r="Q41" i="2" s="1"/>
  <c r="Q40" i="2" s="1"/>
  <c r="Q38" i="2" s="1"/>
  <c r="Q37" i="2" s="1"/>
  <c r="Q35" i="2" s="1"/>
  <c r="Q33" i="2" s="1"/>
  <c r="Q32" i="2" s="1"/>
  <c r="Q30" i="2" s="1"/>
  <c r="Q27" i="2" s="1"/>
  <c r="Q25" i="2" s="1"/>
  <c r="T49" i="2"/>
  <c r="T48" i="2" s="1"/>
  <c r="T47" i="2" s="1"/>
  <c r="P16" i="2"/>
  <c r="P14" i="2" s="1"/>
  <c r="P13" i="2" s="1"/>
  <c r="P12" i="2" s="1"/>
  <c r="P11" i="2" s="1"/>
  <c r="P10" i="2" s="1"/>
  <c r="P9" i="2" s="1"/>
  <c r="J27" i="2"/>
  <c r="J25" i="2" s="1"/>
  <c r="T25" i="2"/>
  <c r="T24" i="2" s="1"/>
  <c r="T23" i="2" s="1"/>
  <c r="T22" i="2" s="1"/>
  <c r="T21" i="2" s="1"/>
  <c r="R27" i="2"/>
  <c r="R25" i="2" s="1"/>
  <c r="R24" i="2" s="1"/>
  <c r="R23" i="2" s="1"/>
  <c r="R22" i="2" s="1"/>
  <c r="R21" i="2" s="1"/>
  <c r="R20" i="2" s="1"/>
  <c r="J380" i="2"/>
  <c r="J144" i="2"/>
  <c r="H555" i="2"/>
  <c r="H554" i="2" s="1"/>
  <c r="S24" i="2" l="1"/>
  <c r="S23" i="2" s="1"/>
  <c r="S22" i="2" s="1"/>
  <c r="S21" i="2" s="1"/>
  <c r="S20" i="2" s="1"/>
  <c r="S604" i="2" s="1"/>
  <c r="J24" i="2"/>
  <c r="J23" i="2" s="1"/>
  <c r="J22" i="2" s="1"/>
  <c r="J21" i="2" s="1"/>
  <c r="J20" i="2" s="1"/>
  <c r="J16" i="2" s="1"/>
  <c r="J14" i="2" s="1"/>
  <c r="J13" i="2" s="1"/>
  <c r="J12" i="2" s="1"/>
  <c r="J11" i="2" s="1"/>
  <c r="J10" i="2" s="1"/>
  <c r="J9" i="2" s="1"/>
  <c r="O9" i="2" s="1"/>
  <c r="P604" i="2"/>
  <c r="Q24" i="2"/>
  <c r="Q23" i="2" s="1"/>
  <c r="Q22" i="2" s="1"/>
  <c r="Q21" i="2" s="1"/>
  <c r="Q20" i="2" s="1"/>
  <c r="T20" i="2"/>
  <c r="T16" i="2" s="1"/>
  <c r="T14" i="2" s="1"/>
  <c r="T13" i="2" s="1"/>
  <c r="T12" i="2" s="1"/>
  <c r="T11" i="2" s="1"/>
  <c r="T10" i="2" s="1"/>
  <c r="T9" i="2" s="1"/>
  <c r="Q16" i="2"/>
  <c r="Q14" i="2" s="1"/>
  <c r="Q13" i="2" s="1"/>
  <c r="Q12" i="2" s="1"/>
  <c r="Q11" i="2" s="1"/>
  <c r="Q10" i="2" s="1"/>
  <c r="Q9" i="2" s="1"/>
  <c r="R16" i="2"/>
  <c r="R14" i="2" s="1"/>
  <c r="R13" i="2" s="1"/>
  <c r="R12" i="2" s="1"/>
  <c r="R11" i="2" s="1"/>
  <c r="R10" i="2" s="1"/>
  <c r="R9" i="2" s="1"/>
  <c r="R604" i="2" s="1"/>
  <c r="H243" i="2"/>
  <c r="Q604" i="2" l="1"/>
  <c r="H69" i="2"/>
  <c r="H67" i="2" s="1"/>
  <c r="H464" i="2" l="1"/>
  <c r="H463" i="2" s="1"/>
  <c r="H239" i="2" l="1"/>
  <c r="H224" i="2"/>
  <c r="H221" i="2"/>
  <c r="H199" i="2"/>
  <c r="H189" i="2"/>
  <c r="H192" i="2"/>
  <c r="H191" i="2" s="1"/>
  <c r="H232" i="2"/>
  <c r="H271" i="2"/>
  <c r="H270" i="2" s="1"/>
  <c r="H316" i="2"/>
  <c r="H228" i="2"/>
  <c r="H226" i="2"/>
  <c r="H209" i="2"/>
  <c r="H208" i="2" s="1"/>
  <c r="H230" i="2"/>
  <c r="H281" i="2"/>
  <c r="H279" i="2" l="1"/>
  <c r="H280" i="2"/>
  <c r="H223" i="2"/>
  <c r="H139" i="2"/>
  <c r="H127" i="2"/>
  <c r="H126" i="2" s="1"/>
  <c r="H135" i="2"/>
  <c r="H134" i="2" s="1"/>
  <c r="H338" i="2" l="1"/>
  <c r="H337" i="2" s="1"/>
  <c r="H333" i="2"/>
  <c r="H332" i="2" s="1"/>
  <c r="H343" i="2"/>
  <c r="H342" i="2" s="1"/>
  <c r="H125" i="2"/>
  <c r="H124" i="2" s="1"/>
  <c r="H123" i="2" s="1"/>
  <c r="H300" i="2" l="1"/>
  <c r="H298" i="2"/>
  <c r="H286" i="2"/>
  <c r="H296" i="2"/>
  <c r="H331" i="2"/>
  <c r="H327" i="2" s="1"/>
  <c r="H83" i="2" l="1"/>
  <c r="H41" i="2"/>
  <c r="H40" i="2" s="1"/>
  <c r="H38" i="2" s="1"/>
  <c r="H37" i="2" s="1"/>
  <c r="H35" i="2" s="1"/>
  <c r="H33" i="2" s="1"/>
  <c r="H32" i="2" s="1"/>
  <c r="H30" i="2" s="1"/>
  <c r="H28" i="2" s="1"/>
  <c r="H27" i="2" s="1"/>
  <c r="H24" i="2" s="1"/>
  <c r="H115" i="2"/>
  <c r="H114" i="2" s="1"/>
  <c r="H103" i="2"/>
  <c r="H102" i="2" s="1"/>
  <c r="H295" i="2"/>
  <c r="H541" i="2" l="1"/>
  <c r="H540" i="2" s="1"/>
  <c r="H539" i="2" s="1"/>
  <c r="H538" i="2" s="1"/>
  <c r="H277" i="2"/>
  <c r="H276" i="2" s="1"/>
  <c r="H495" i="2"/>
  <c r="H494" i="2" s="1"/>
  <c r="H493" i="2" s="1"/>
  <c r="H492" i="2" s="1"/>
  <c r="H518" i="2"/>
  <c r="H517" i="2" s="1"/>
  <c r="H516" i="2" s="1"/>
  <c r="H515" i="2" s="1"/>
  <c r="H591" i="2"/>
  <c r="H552" i="2"/>
  <c r="H551" i="2" s="1"/>
  <c r="H550" i="2" s="1"/>
  <c r="H593" i="2"/>
  <c r="H513" i="2"/>
  <c r="H512" i="2" s="1"/>
  <c r="H502" i="2" s="1"/>
  <c r="H490" i="2"/>
  <c r="H489" i="2" s="1"/>
  <c r="H602" i="2"/>
  <c r="H601" i="2" s="1"/>
  <c r="H600" i="2" s="1"/>
  <c r="H599" i="2" s="1"/>
  <c r="H472" i="2" l="1"/>
  <c r="H590" i="2"/>
  <c r="H373" i="2"/>
  <c r="H467" i="2"/>
  <c r="H466" i="2" s="1"/>
  <c r="H488" i="2"/>
  <c r="H487" i="2" s="1"/>
  <c r="H581" i="2"/>
  <c r="H409" i="2"/>
  <c r="H408" i="2" s="1"/>
  <c r="H429" i="2"/>
  <c r="H405" i="2"/>
  <c r="H150" i="2"/>
  <c r="H149" i="2" s="1"/>
  <c r="H148" i="2" s="1"/>
  <c r="H147" i="2" s="1"/>
  <c r="H146" i="2" s="1"/>
  <c r="H431" i="2"/>
  <c r="H425" i="2"/>
  <c r="H424" i="2" s="1"/>
  <c r="H392" i="2"/>
  <c r="H391" i="2" s="1"/>
  <c r="H390" i="2" s="1"/>
  <c r="H389" i="2" s="1"/>
  <c r="H385" i="2"/>
  <c r="H384" i="2" s="1"/>
  <c r="H383" i="2" s="1"/>
  <c r="H382" i="2" s="1"/>
  <c r="H413" i="2"/>
  <c r="H412" i="2" s="1"/>
  <c r="H411" i="2" s="1"/>
  <c r="H403" i="2"/>
  <c r="H453" i="2"/>
  <c r="H450" i="2" s="1"/>
  <c r="H580" i="2" l="1"/>
  <c r="H579" i="2" s="1"/>
  <c r="H159" i="2"/>
  <c r="H158" i="2" s="1"/>
  <c r="H157" i="2" s="1"/>
  <c r="H433" i="2"/>
  <c r="H400" i="2"/>
  <c r="H399" i="2" s="1"/>
  <c r="H398" i="2" s="1"/>
  <c r="H377" i="2"/>
  <c r="H163" i="2"/>
  <c r="H162" i="2" s="1"/>
  <c r="H161" i="2" s="1"/>
  <c r="H371" i="2"/>
  <c r="H461" i="2"/>
  <c r="H460" i="2" s="1"/>
  <c r="H459" i="2" s="1"/>
  <c r="H172" i="2"/>
  <c r="H428" i="2" l="1"/>
  <c r="H427" i="2" s="1"/>
  <c r="H458" i="2"/>
  <c r="H457" i="2" s="1"/>
  <c r="H145" i="2"/>
  <c r="H370" i="2"/>
  <c r="H369" i="2" s="1"/>
  <c r="H368" i="2" s="1"/>
  <c r="H367" i="2" s="1"/>
  <c r="H366" i="2" s="1"/>
  <c r="H288" i="2" l="1"/>
  <c r="H85" i="2"/>
  <c r="H82" i="2" s="1"/>
  <c r="H241" i="2"/>
  <c r="H238" i="2" s="1"/>
  <c r="H201" i="2"/>
  <c r="H198" i="2" s="1"/>
  <c r="H307" i="2" l="1"/>
  <c r="H306" i="2" s="1"/>
  <c r="H246" i="2"/>
  <c r="H206" i="2"/>
  <c r="H205" i="2" s="1"/>
  <c r="H188" i="2" s="1"/>
  <c r="H285" i="2" l="1"/>
  <c r="H284" i="2" s="1"/>
  <c r="H283" i="2" s="1"/>
  <c r="H245" i="2"/>
  <c r="H220" i="2" s="1"/>
  <c r="H219" i="2" s="1"/>
  <c r="H218" i="2" s="1"/>
  <c r="H187" i="2"/>
  <c r="H186" i="2" s="1"/>
  <c r="H170" i="2" l="1"/>
  <c r="H169" i="2" l="1"/>
  <c r="H168" i="2" s="1"/>
  <c r="H545" i="2" l="1"/>
  <c r="H544" i="2" s="1"/>
  <c r="H543" i="2" s="1"/>
  <c r="H537" i="2" s="1"/>
  <c r="H108" i="2"/>
  <c r="H362" i="2"/>
  <c r="H575" i="2"/>
  <c r="H574" i="2" s="1"/>
  <c r="H573" i="2" s="1"/>
  <c r="H355" i="2"/>
  <c r="H325" i="2"/>
  <c r="H324" i="2" s="1"/>
  <c r="H323" i="2" s="1"/>
  <c r="H88" i="2"/>
  <c r="H358" i="2"/>
  <c r="H65" i="2"/>
  <c r="H64" i="2" s="1"/>
  <c r="H360" i="2"/>
  <c r="H62" i="2" l="1"/>
  <c r="H60" i="2" s="1"/>
  <c r="H354" i="2"/>
  <c r="H353" i="2" s="1"/>
  <c r="H352" i="2" s="1"/>
  <c r="H107" i="2"/>
  <c r="H97" i="2" s="1"/>
  <c r="H87" i="2"/>
  <c r="H77" i="2" s="1"/>
  <c r="H321" i="2"/>
  <c r="O322" i="2"/>
  <c r="T322" i="2" s="1"/>
  <c r="T321" i="2" s="1"/>
  <c r="T315" i="2" s="1"/>
  <c r="T314" i="2" s="1"/>
  <c r="T313" i="2" s="1"/>
  <c r="T312" i="2" s="1"/>
  <c r="T185" i="2" s="1"/>
  <c r="T184" i="2" s="1"/>
  <c r="T604" i="2" s="1"/>
  <c r="H23" i="2"/>
  <c r="H571" i="2"/>
  <c r="H570" i="2" s="1"/>
  <c r="H569" i="2" s="1"/>
  <c r="H58" i="2" l="1"/>
  <c r="H57" i="2" s="1"/>
  <c r="H50" i="2" s="1"/>
  <c r="H49" i="2" s="1"/>
  <c r="H48" i="2" s="1"/>
  <c r="H47" i="2" s="1"/>
  <c r="J321" i="2"/>
  <c r="O321" i="2"/>
  <c r="O315" i="2" s="1"/>
  <c r="O314" i="2" s="1"/>
  <c r="O313" i="2" s="1"/>
  <c r="O312" i="2" s="1"/>
  <c r="H564" i="2"/>
  <c r="H563" i="2" s="1"/>
  <c r="H549" i="2" s="1"/>
  <c r="H315" i="2"/>
  <c r="H314" i="2" s="1"/>
  <c r="H313" i="2" s="1"/>
  <c r="H312" i="2" s="1"/>
  <c r="H185" i="2" s="1"/>
  <c r="H364" i="2"/>
  <c r="H22" i="2" l="1"/>
  <c r="H21" i="2" s="1"/>
  <c r="H20" i="2" s="1"/>
  <c r="H16" i="2" s="1"/>
  <c r="J315" i="2"/>
  <c r="J314" i="2" s="1"/>
  <c r="H357" i="2"/>
  <c r="H351" i="2"/>
  <c r="H350" i="2" s="1"/>
  <c r="H184" i="2" s="1"/>
  <c r="H439" i="2"/>
  <c r="H14" i="2" l="1"/>
  <c r="H13" i="2" s="1"/>
  <c r="H12" i="2" s="1"/>
  <c r="H11" i="2" s="1"/>
  <c r="H10" i="2" s="1"/>
  <c r="H9" i="2" s="1"/>
  <c r="J313" i="2"/>
  <c r="J312" i="2" s="1"/>
  <c r="O185" i="2"/>
  <c r="O184" i="2" s="1"/>
  <c r="H435" i="2"/>
  <c r="H407" i="2" s="1"/>
  <c r="H381" i="2" s="1"/>
  <c r="H380" i="2" s="1"/>
  <c r="J185" i="2" l="1"/>
  <c r="H167" i="2"/>
  <c r="H166" i="2" s="1"/>
  <c r="H165" i="2" s="1"/>
  <c r="H144" i="2" s="1"/>
  <c r="H604" i="2" s="1"/>
  <c r="J184" i="2" l="1"/>
  <c r="J604" i="2" s="1"/>
  <c r="C321" i="2"/>
  <c r="D321" i="2"/>
  <c r="E321" i="2"/>
  <c r="F321" i="2"/>
  <c r="C322" i="2"/>
  <c r="D322" i="2"/>
  <c r="E322" i="2"/>
  <c r="F322" i="2"/>
  <c r="G322" i="2"/>
  <c r="O579" i="2" l="1"/>
  <c r="O380" i="2" s="1"/>
  <c r="O604" i="2" s="1"/>
</calcChain>
</file>

<file path=xl/sharedStrings.xml><?xml version="1.0" encoding="utf-8"?>
<sst xmlns="http://schemas.openxmlformats.org/spreadsheetml/2006/main" count="2596" uniqueCount="546">
  <si>
    <t/>
  </si>
  <si>
    <t>тысяч рублей</t>
  </si>
  <si>
    <t>Наименование</t>
  </si>
  <si>
    <t>Целевая статья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</si>
  <si>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</si>
  <si>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</si>
  <si>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</si>
  <si>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</si>
  <si>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</si>
  <si>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</si>
  <si>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</si>
  <si>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</si>
  <si>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</si>
  <si>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</si>
  <si>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</si>
  <si>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</si>
  <si>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</si>
  <si>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</si>
  <si>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</si>
  <si>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</si>
  <si>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</si>
  <si>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</si>
  <si>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</si>
  <si>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</si>
  <si>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</si>
  <si>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</si>
  <si>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</si>
  <si>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</si>
  <si>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</si>
  <si>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</si>
  <si>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</si>
  <si>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</si>
  <si>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</si>
  <si>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</si>
  <si>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</si>
  <si>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</si>
  <si>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</si>
  <si>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</si>
  <si>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</si>
  <si>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</si>
  <si>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</si>
  <si>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</si>
  <si>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</si>
  <si>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</si>
  <si>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</si>
  <si>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</si>
  <si>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</si>
  <si>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</si>
  <si>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</si>
  <si>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</si>
  <si>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</si>
  <si>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</si>
  <si>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</si>
  <si>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</si>
  <si>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</si>
  <si>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</si>
  <si>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</si>
  <si>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</si>
  <si>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</si>
  <si>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</si>
  <si>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</si>
  <si>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</si>
  <si>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</si>
  <si>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</si>
  <si>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</si>
  <si>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</si>
  <si>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</si>
  <si>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</si>
  <si>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</si>
  <si>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</si>
  <si>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</si>
  <si>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</si>
  <si>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</si>
  <si>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</si>
  <si>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</si>
  <si>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</si>
  <si>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</si>
  <si>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</si>
  <si>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</si>
  <si>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</si>
  <si>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</si>
  <si>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</si>
  <si>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</si>
  <si>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</si>
  <si>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</si>
  <si>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</si>
  <si>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</si>
  <si>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</si>
  <si>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</si>
  <si>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</si>
  <si>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</si>
  <si>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</si>
  <si>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</si>
  <si>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</si>
  <si>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</si>
  <si>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</si>
  <si>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</si>
  <si>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</si>
  <si>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</si>
  <si>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</si>
  <si>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</si>
  <si>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</si>
  <si>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</si>
  <si>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</si>
  <si>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</si>
  <si>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</si>
  <si>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</si>
  <si>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</si>
  <si>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</si>
  <si>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</si>
  <si>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</si>
  <si>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</si>
  <si>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</si>
  <si>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</si>
  <si>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</si>
  <si>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</si>
  <si>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</si>
  <si>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</si>
  <si>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</si>
  <si>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</si>
  <si>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</si>
  <si>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</si>
  <si>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</si>
  <si>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</si>
  <si>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</si>
  <si>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</si>
  <si>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</si>
  <si>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</si>
  <si>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</si>
  <si>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</si>
  <si>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</si>
  <si>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</si>
  <si>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</si>
  <si>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</si>
  <si>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</si>
  <si>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</si>
  <si>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</si>
  <si>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</si>
  <si>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</si>
  <si>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</si>
  <si>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</si>
  <si>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</si>
  <si>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</si>
  <si>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</si>
  <si>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</si>
  <si>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</si>
  <si>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</si>
  <si>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</si>
  <si>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</si>
  <si>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</si>
  <si>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</si>
  <si>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</si>
  <si>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</si>
  <si>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</si>
  <si>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</si>
  <si>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</si>
  <si>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</si>
  <si>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</si>
  <si>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</si>
  <si>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</si>
  <si>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</si>
  <si>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</si>
  <si>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</si>
  <si>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</si>
  <si>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</si>
  <si>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</si>
  <si>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</si>
  <si>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</si>
  <si>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</si>
  <si>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</si>
  <si>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</si>
  <si>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</si>
  <si>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</si>
  <si>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</si>
  <si>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</si>
  <si>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</si>
  <si>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</si>
  <si>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</si>
  <si>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</si>
  <si>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</si>
  <si>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</si>
  <si>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</si>
  <si>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</si>
  <si>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</si>
  <si>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</si>
  <si>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</si>
  <si>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</si>
  <si>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</si>
  <si>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</si>
  <si>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</si>
  <si>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</si>
  <si>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</si>
  <si>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</si>
  <si>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</si>
  <si>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</si>
  <si>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</si>
  <si>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</si>
  <si>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</si>
  <si>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</si>
  <si>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</si>
  <si>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</si>
  <si>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</si>
  <si>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</si>
  <si>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</si>
  <si>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</si>
  <si>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</si>
  <si>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</si>
  <si>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</si>
  <si>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</si>
  <si>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</si>
  <si>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</si>
  <si>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</si>
  <si>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</si>
  <si>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</si>
  <si>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</si>
  <si>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</si>
  <si>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</si>
  <si>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</si>
  <si>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</si>
  <si>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</si>
  <si>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</si>
  <si>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</si>
  <si>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</si>
  <si>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</si>
  <si>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</si>
  <si>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</si>
  <si>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</si>
  <si>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</si>
  <si>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</si>
  <si>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</si>
  <si>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</si>
  <si>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</si>
  <si>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</si>
  <si>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</si>
  <si>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</si>
  <si>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</si>
  <si>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</si>
  <si>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</si>
  <si>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</si>
  <si>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</si>
  <si>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</si>
  <si>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</si>
  <si>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</si>
  <si>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</si>
  <si>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</si>
  <si>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</si>
  <si>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</si>
  <si>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</si>
  <si>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</si>
  <si>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</si>
  <si>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</si>
  <si>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</si>
  <si>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</si>
  <si>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</si>
  <si>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</si>
  <si>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</si>
  <si>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</si>
  <si>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</si>
  <si>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</si>
  <si>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</si>
  <si>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</si>
  <si>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</si>
  <si>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</si>
  <si>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</si>
  <si>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</si>
  <si>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</si>
  <si>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</si>
  <si>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</si>
  <si>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</si>
  <si>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</si>
  <si>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</si>
  <si>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</si>
  <si>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</si>
  <si>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</si>
  <si>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</si>
  <si>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</si>
  <si>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</si>
  <si>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</si>
  <si>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</si>
  <si>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</si>
  <si>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</si>
  <si>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</si>
  <si>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</si>
  <si>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</si>
  <si>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</si>
  <si>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</si>
  <si>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</si>
  <si>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</si>
  <si>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</si>
  <si>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</si>
  <si>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</si>
  <si>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</si>
  <si>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</si>
  <si>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</si>
  <si>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</si>
  <si>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63 1 02 00000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</si>
  <si>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</si>
  <si>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62 3 03 00000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</si>
  <si>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</si>
  <si>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Жилищное хозяйство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</si>
  <si>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</si>
  <si>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</si>
  <si>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</si>
  <si>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</si>
  <si>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</si>
  <si>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</si>
  <si>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</si>
  <si>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</si>
  <si>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</si>
  <si>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</si>
  <si>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</si>
  <si>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Дотации на выравнивание бюджетной обеспеченности сельских поселений за счет средств бюджета республики Адыгея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</si>
  <si>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</si>
  <si>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</si>
  <si>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</si>
  <si>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</si>
  <si>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Дополнительное образование детей</t>
  </si>
  <si>
    <t>6Ц 0 01 00000</t>
  </si>
  <si>
    <t>6Ф 4 00 00000</t>
  </si>
  <si>
    <t>71 0 00 61060</t>
  </si>
  <si>
    <t>Благоустройство</t>
  </si>
  <si>
    <t>6Ф 1 01 L4970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</si>
  <si>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</si>
  <si>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</si>
  <si>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</si>
  <si>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</si>
  <si>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</si>
  <si>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</si>
  <si>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</si>
  <si>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</si>
  <si>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</si>
  <si>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</si>
  <si>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</si>
  <si>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</si>
  <si>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</si>
  <si>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</si>
  <si>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</si>
  <si>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</si>
  <si>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</si>
  <si>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</si>
  <si>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</si>
  <si>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</si>
  <si>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</si>
  <si>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</si>
  <si>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</si>
  <si>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</si>
  <si>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71 0 F2 55550</t>
  </si>
  <si>
    <t>6П 0 04 00000</t>
  </si>
  <si>
    <t>Проведение благотворительных марафонов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</si>
  <si>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</si>
  <si>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6И 1 01 00000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</si>
  <si>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</si>
  <si>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</si>
  <si>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</si>
  <si>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</si>
  <si>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Бюджет РА</t>
  </si>
  <si>
    <t>Поддержка отрасли культуры (муниципальная поддержка лучших сельских учреждений культуры)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</si>
  <si>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</si>
  <si>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</si>
  <si>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2 00 00000</t>
  </si>
  <si>
    <t>6И 3 01 00000</t>
  </si>
  <si>
    <t>6И 3 01 00500</t>
  </si>
  <si>
    <t>6И 3 00 00000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</si>
  <si>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</si>
  <si>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</si>
  <si>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</si>
  <si>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Муниципальная программа МО "Гиагинский район" "Социальная помощь ветеранам Великой Отечественной войны 1941-1945 годов"</t>
  </si>
  <si>
    <t>Муниципальная программа МО "Гиагинский район"  "Развитие сельского хозяйства и комплексного развития сельских территорий"</t>
  </si>
  <si>
    <t>6Д 2 00 00000</t>
  </si>
  <si>
    <t>Реализация мероприятий по формированию современной городской среды</t>
  </si>
  <si>
    <t>6Д 1 01 00000</t>
  </si>
  <si>
    <t>6Д 1 00 00000</t>
  </si>
  <si>
    <t>Подпрограмма  "Развитие сельского хозяйства"</t>
  </si>
  <si>
    <t>Реализация  мероприятий по профилактике терроризма и экстремизма</t>
  </si>
  <si>
    <t>Реализация  мероприятий по защите населения и территории от чрезвычайных ситуаций природного и техногенного характера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</si>
  <si>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</si>
  <si>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</si>
  <si>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Осуществление государственных полномочий Республики Адыгея по формированию, организации деятельности административных комиссий и составлению протоколов об административных правонарушениях</t>
  </si>
  <si>
    <t>Обеспечение деятельности Единой дежурно-диспетчерской службы</t>
  </si>
  <si>
    <t>72 0 08 00310</t>
  </si>
  <si>
    <t>Содержание объектов специального назначения за счет средств бюджета МО Гиагинский район"</t>
  </si>
  <si>
    <t>62 2 09 60220</t>
  </si>
  <si>
    <t>6С 0 01 00000</t>
  </si>
  <si>
    <t>Проведение ремонта в жилых домах ветеранов ВОВ</t>
  </si>
  <si>
    <t>63 1 06 00000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</si>
  <si>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</si>
  <si>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62 2 11 L3040</t>
  </si>
  <si>
    <t>Муниципальная программа МО "Гиагинский район"  "Развитие сельского хозяйства и комплексное развитие сельских территорий"</t>
  </si>
  <si>
    <t>Бюджет МО</t>
  </si>
  <si>
    <t>63 2 01 00000</t>
  </si>
  <si>
    <t>64 0 00 00000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</si>
  <si>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</si>
  <si>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64 0 01 00000</t>
  </si>
  <si>
    <t>64 0 02 00000</t>
  </si>
  <si>
    <t>с/п</t>
  </si>
  <si>
    <t>субвенц</t>
  </si>
  <si>
    <t>Субсидии местным бюджетам на развитие транспортной инфраструктуры в сельской местности</t>
  </si>
  <si>
    <t>субсидии</t>
  </si>
  <si>
    <t>иные межбюдж</t>
  </si>
  <si>
    <t>дотация</t>
  </si>
  <si>
    <t>Мероприятия по информационной поддержке, оказание консультационных и других услуг СОНКО</t>
  </si>
  <si>
    <t>Муниципальная программа МО "Гиагинский район" Улучшение демографической ситуации на территории муниципального образования "Гиагинский район"</t>
  </si>
  <si>
    <t>63 1 01 00000</t>
  </si>
  <si>
    <t>71 0 00 61070</t>
  </si>
  <si>
    <t>Организация мероприятий при осуществлении деятельности по обращению с животными без владельцев</t>
  </si>
  <si>
    <t>63 5 А1 55193</t>
  </si>
  <si>
    <t>63 2 05 L5195</t>
  </si>
  <si>
    <t>71 0 00 L3720</t>
  </si>
  <si>
    <t>Выполнение других обязательств муниципального образования "Гиагинский район"</t>
  </si>
  <si>
    <t>72 0 12 00000</t>
  </si>
  <si>
    <t>Обеспечение безопасности в учреждениях культуры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</si>
  <si>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</si>
  <si>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>Укрепление и развитие материально-технической базы , включая капитальный ремонт и реконструкцию зданий и помещений, обеспечение их современным оборудованием</t>
  </si>
  <si>
    <t>№ п/п</t>
  </si>
  <si>
    <t>Код прямого получа-теля</t>
  </si>
  <si>
    <t>Под-раз-  дел</t>
  </si>
  <si>
    <t>Раз- дел</t>
  </si>
  <si>
    <t>Вид расхо-дов</t>
  </si>
  <si>
    <t>Реализация мероприятий по поддержке предпринимательской активности населения</t>
  </si>
  <si>
    <t>Реализация мероприятий по формированию положительного образа предпринимателя, популяризации предпринимательства</t>
  </si>
  <si>
    <t>Мероприятия, реализуемые за счет межбюджетных трансфертов, предоставляемых из республиканского бюджета Республики Адыгея бюджету муниципального образования "Гиагинский район"</t>
  </si>
  <si>
    <t>63 5 04 00000</t>
  </si>
  <si>
    <t>63 1 05 00000</t>
  </si>
  <si>
    <t>63 1 06 L5195</t>
  </si>
  <si>
    <t>63 2 04 00000</t>
  </si>
  <si>
    <t xml:space="preserve">Поддержка отрасли культуры </t>
  </si>
  <si>
    <t>63 2 05 00000</t>
  </si>
  <si>
    <t>Мероприятия в рамках регионального проекта "Обеспечение качественно нового уровня развития инфраструктуры культуры" ("Культурная среда")</t>
  </si>
  <si>
    <t>63 5 А1 00000</t>
  </si>
  <si>
    <t>63 3 04 00000</t>
  </si>
  <si>
    <t>63 3 05 00000</t>
  </si>
  <si>
    <t>62 1 05 00000</t>
  </si>
  <si>
    <t>62 2 05 00000</t>
  </si>
  <si>
    <t>62 2 E2 00000</t>
  </si>
  <si>
    <t>Мероприятия в рамках регионального проекта "Успех каждого ребенка"</t>
  </si>
  <si>
    <t>Компенсация за работу по подготовке и проведению единого государственного экзамена</t>
  </si>
  <si>
    <t>62 2 09 00000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</si>
  <si>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</si>
  <si>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62 2 11 00000</t>
  </si>
  <si>
    <t>72 0 08 00000</t>
  </si>
  <si>
    <t xml:space="preserve">Муниципальная программа МО "Гиагинский район" "Доступная среда" </t>
  </si>
  <si>
    <t>62 3 05 00000</t>
  </si>
  <si>
    <t xml:space="preserve">Содержание объектов специального назначения </t>
  </si>
  <si>
    <t>Мероприятия в рамках регионального проекта "Формирование комфортной городской среды"</t>
  </si>
  <si>
    <t>Обеспечение отдыха и оздоровления детей в оздоровительных лагерях с дневным пребыванием детей на базе общеобразовательных организаций</t>
  </si>
  <si>
    <t>6П 0 05 00000</t>
  </si>
  <si>
    <t>Подпрограмма "Обеспечением жильем молодых семей"</t>
  </si>
  <si>
    <t>Управляющая делами Совета народных депутатов муниципального образования "Гиагинский район"</t>
  </si>
  <si>
    <t>71 0 00 54690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</si>
  <si>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</si>
  <si>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62 2 10 53030</t>
  </si>
  <si>
    <t>62 2 10 00000</t>
  </si>
  <si>
    <t>Ежемесячное денежное вознаграждение за классное руководство педагогическим работникам  общеобразовательных организаций</t>
  </si>
  <si>
    <t>Ведомственная целевая программа "Управление муниципальным имуществом и земельными ресурсами МО "Гиагинский район"</t>
  </si>
  <si>
    <t>Осуществление государственных полномочий Российской Федерации по подготовке и проведению Всероссийской переписи населения, переданных для их осуществления исполнительным органам государственной власти Республики Адыгея</t>
  </si>
  <si>
    <t>71 5 00 00700</t>
  </si>
  <si>
    <t>Проведение выборов главы муниципального образования</t>
  </si>
  <si>
    <t>увеличение  (налоговые и неналоговые доходы)</t>
  </si>
  <si>
    <t>безвозмезные</t>
  </si>
  <si>
    <t>62 1 03 00030</t>
  </si>
  <si>
    <t>Благоустройство дошкольных учреждений</t>
  </si>
  <si>
    <t>62 2 03 00080</t>
  </si>
  <si>
    <t>Благоустройство общеобразовательных организаций</t>
  </si>
  <si>
    <t>63 1 А2 55195</t>
  </si>
  <si>
    <t>63 2 А2 55195</t>
  </si>
  <si>
    <t>Государственная поддержка отрасли культуры (государственная поддержка лучших работников сельских учреждений культуры)</t>
  </si>
  <si>
    <t>6Д 2 04 L576F</t>
  </si>
  <si>
    <t>Обеспечение комплексного развития сельских территорий (современный облик сельских территориях)</t>
  </si>
  <si>
    <t>Подпрограмма "Комплексное развитие сельских территорий"</t>
  </si>
  <si>
    <t>Подпрограмма "Комплексное развитие сельских территорий "</t>
  </si>
  <si>
    <t>Благоустройство территории учреждений культуры</t>
  </si>
  <si>
    <t>Защита населения и территории от чрезвычайных ситуаций природного и техногенного характера, пожарная безопасность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</si>
  <si>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</si>
  <si>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62 2 06 00010</t>
  </si>
  <si>
    <t>63 5 02 00000</t>
  </si>
  <si>
    <t>Благоустройство территорий учреждений дополнительного образования</t>
  </si>
  <si>
    <t>62 1 03 00040</t>
  </si>
  <si>
    <t>Поощерение педагогов. развивающих творческие способности обучающихся и общеобразовательных организаций. внедряющих инновационные технологии</t>
  </si>
  <si>
    <t>62 2 03 00090</t>
  </si>
  <si>
    <t>62 3 06 00000</t>
  </si>
  <si>
    <t>62 3 06 00010</t>
  </si>
  <si>
    <t>Создание в организациях дополнительного образования, расположенных в сельской местности, условий для занятий физической культурой и спортом</t>
  </si>
  <si>
    <t>Поощерение педагогических работников. развивающих творческие способности детей</t>
  </si>
  <si>
    <t>62 3 04 00050</t>
  </si>
  <si>
    <t>6Д 2 05 00000</t>
  </si>
  <si>
    <t>Реализация мероприятий по рекультивации земельных участков после накопления твердых коммунальных отходов</t>
  </si>
  <si>
    <t>увеличение за счет остатков</t>
  </si>
  <si>
    <t>71 0 00 55490</t>
  </si>
  <si>
    <t>За достижение показателей деятельности органов местного самоуправления</t>
  </si>
  <si>
    <t>Иные дотации</t>
  </si>
  <si>
    <t>Иные межбюджетные трансферты для финансового обеспечения расходных обязательств по решению вопросов местного значения</t>
  </si>
  <si>
    <t>65 4 03 00040</t>
  </si>
  <si>
    <t>Иные межбюджетные трансферты</t>
  </si>
  <si>
    <t>Субсидии на улучшение качества благоустройства сельских территорий</t>
  </si>
  <si>
    <t>6Д 2 02 00001</t>
  </si>
  <si>
    <t>6Д 2 01 00001</t>
  </si>
  <si>
    <t>Субсидии на создание и развитие инфраструктуры на сельских территориях</t>
  </si>
  <si>
    <t>Ведомственная структура расходов бюджета муниципального образования "Гиагинский район" на 2022 год</t>
  </si>
  <si>
    <t>ВСЕГО     МБ          на 2022 год</t>
  </si>
  <si>
    <t>63 1 02 L4670</t>
  </si>
  <si>
    <t>Мероприятие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</si>
  <si>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</t>
  </si>
  <si>
    <t>63 3 05 L5190</t>
  </si>
  <si>
    <t>Развитие сети учреждений культурно-досуговой деятельности</t>
  </si>
  <si>
    <t>Реализация мероприятий по благоустройству административных центров муниципальных районов и городских округов с численностью населения до 150 тысяч человек</t>
  </si>
  <si>
    <t>Софинансирование мероприятий по организации в муниципальных общеобразовательных организациях бесплатного питания обучающихся, относящихся к категориям обучающихся, для которых предусмотрено бесплатное питание</t>
  </si>
  <si>
    <t>Техническое оснащения муниципальных музеев</t>
  </si>
  <si>
    <t>63 2 А1 55900</t>
  </si>
  <si>
    <t>62 2 03 60800</t>
  </si>
  <si>
    <t xml:space="preserve">Сумма на 2022год                 </t>
  </si>
  <si>
    <t>71 7 00 00000</t>
  </si>
  <si>
    <t>71 7 00 00500</t>
  </si>
  <si>
    <t>Обеспечение деяльности муниципального казенного учреждения "Хозяйственно-эксплуатационная служба" МО "Гиагинский район"</t>
  </si>
  <si>
    <t>Реализация иных мероприятий в рамках непрограммных расходов муниципального образования "Гиагинский район"</t>
  </si>
  <si>
    <t>Массовый спорт</t>
  </si>
  <si>
    <t>6Т 0 00 00000</t>
  </si>
  <si>
    <t>62 3 04 00080</t>
  </si>
  <si>
    <t>Проведение профилактических мероприятий в соответствии с порядком Минздрава РФ (мед.осмотры, мед.профилактика, диспанциризация)</t>
  </si>
  <si>
    <t>6Т 0 00 01000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</si>
  <si>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</si>
  <si>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63 1 А1 55130</t>
  </si>
  <si>
    <t xml:space="preserve">Приложение №8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""   декабря  2021 года № </t>
  </si>
  <si>
    <t>С.Н.Горяева</t>
  </si>
  <si>
    <t>Муниципальная программа МО "Гиагинский район"  "Комплексное развитие сельских территорий"</t>
  </si>
  <si>
    <t>Мероприятие по созданию и развитию инфраструктуры на сельских территориях</t>
  </si>
  <si>
    <t>6К 0 00 00000</t>
  </si>
  <si>
    <t>6К 0 01 00000</t>
  </si>
  <si>
    <t>Мероприятие по улучшению жилищных условий граждан, проживающих на сельских территориях</t>
  </si>
  <si>
    <t>6К 0 02 00000</t>
  </si>
  <si>
    <t>Муниципальная программа МО "Гиагинский район" "Комплексное развитие сельских территорий"</t>
  </si>
  <si>
    <t>Поощерение педагогических работников, развивающих творческие способности детей и организаций, внедряющих инновационные технологии</t>
  </si>
  <si>
    <t>71 0 00 60440</t>
  </si>
  <si>
    <t>перемещение     ( уточнение)</t>
  </si>
  <si>
    <t>Коммунальное хозяйство</t>
  </si>
  <si>
    <t>Субсидии на мероприятия по энергосбережению и повышению энергетической эффективности в муниципальном секторе за счет средств республиканского бюджета РА</t>
  </si>
  <si>
    <t>66 0 02 60310</t>
  </si>
  <si>
    <t>Поддержка добровольческих (волонтерских) организаций в целях стимулирования их работы, в том числе по реализации социокультурных проектов</t>
  </si>
  <si>
    <t>63 1 07 00000</t>
  </si>
  <si>
    <t>Мероприятия по укреплению пожарной безопасности библиотек</t>
  </si>
  <si>
    <t>63 3 02 00040</t>
  </si>
  <si>
    <t>63 2 02 00000</t>
  </si>
  <si>
    <t>Капитальные вложения в объекты государственной (муниципальной) собственности</t>
  </si>
  <si>
    <t>Приложение № 10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"23"  декабря 2021 года № 517</t>
  </si>
  <si>
    <t xml:space="preserve">Приложение № 9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31 " марта 2022 г. № </t>
  </si>
  <si>
    <t>Обеспечение комплексного развития сельских территорий (улучшение жилищных условий граждан, проживающих в сельских территориях)</t>
  </si>
  <si>
    <t>6К 0 02 L5761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</si>
</sst>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000"/>
    <numFmt numFmtId="166" formatCode="#,##0.00000"/>
    <numFmt numFmtId="167" formatCode="#,##0.0"/>
    <numFmt numFmtId="168" formatCode="0.00000"/>
    <numFmt numFmtId="169" formatCode="#,##0.0000"/>
    <numFmt numFmtId="170" formatCode="0.0000"/>
    <numFmt numFmtId="171" formatCode="#,##0.000"/>
  </numFmts>
  <fonts count="11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 wrapText="1"/>
    </xf>
  </cellStyleXfs>
  <cellXfs count="7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167" fontId="3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8" fontId="3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8" fontId="2" fillId="2" borderId="1" xfId="0" applyNumberFormat="1" applyFont="1" applyFill="1" applyBorder="1" applyAlignment="1">
      <alignment vertical="top" wrapText="1"/>
    </xf>
    <xf numFmtId="170" fontId="3" fillId="2" borderId="1" xfId="0" applyNumberFormat="1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168" fontId="6" fillId="4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66" fontId="1" fillId="2" borderId="1" xfId="0" applyNumberFormat="1" applyFont="1" applyFill="1" applyBorder="1" applyAlignment="1">
      <alignment vertical="top" wrapText="1"/>
    </xf>
    <xf numFmtId="171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169" fontId="2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167" fontId="1" fillId="0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67" fontId="7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8" fontId="4" fillId="2" borderId="1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166" fontId="3" fillId="2" borderId="1" xfId="0" applyNumberFormat="1" applyFont="1" applyFill="1" applyBorder="1" applyAlignment="1">
      <alignment vertical="top" wrapText="1"/>
    </xf>
    <xf numFmtId="166" fontId="1" fillId="0" borderId="3" xfId="0" applyNumberFormat="1" applyFont="1" applyFill="1" applyBorder="1" applyAlignment="1">
      <alignment vertical="top" wrapText="1"/>
    </xf>
    <xf numFmtId="166" fontId="1" fillId="4" borderId="3" xfId="0" applyNumberFormat="1" applyFont="1" applyFill="1" applyBorder="1" applyAlignment="1">
      <alignment vertical="top" wrapText="1"/>
    </xf>
    <xf numFmtId="166" fontId="1" fillId="3" borderId="3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66" fontId="3" fillId="4" borderId="1" xfId="0" applyNumberFormat="1" applyFont="1" applyFill="1" applyBorder="1" applyAlignment="1">
      <alignment vertical="top" wrapText="1"/>
    </xf>
    <xf numFmtId="166" fontId="3" fillId="3" borderId="1" xfId="0" applyNumberFormat="1" applyFont="1" applyFill="1" applyBorder="1" applyAlignment="1">
      <alignment vertical="top" wrapText="1"/>
    </xf>
    <xf numFmtId="166" fontId="10" fillId="0" borderId="0" xfId="0" applyNumberFormat="1" applyFont="1" applyFill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169" fontId="3" fillId="2" borderId="1" xfId="0" applyNumberFormat="1" applyFont="1" applyFill="1" applyBorder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67" fontId="2" fillId="2" borderId="2" xfId="0" applyNumberFormat="1" applyFont="1" applyFill="1" applyBorder="1" applyAlignment="1">
      <alignment vertical="top" wrapText="1"/>
    </xf>
    <xf numFmtId="167" fontId="3" fillId="2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99FF33"/>
      <color rgb="FFD60093"/>
      <color rgb="FF6600FF"/>
      <color rgb="FF99FF66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8/&#1086;&#1082;&#1090;&#1103;&#1073;&#1088;&#1100;/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05">
          <cell r="G105" t="str">
            <v>600</v>
          </cell>
        </row>
        <row r="304"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3"/>
  <sheetViews>
    <sheetView tabSelected="1" view="pageBreakPreview" zoomScale="70" zoomScaleNormal="80" zoomScaleSheetLayoutView="70" workbookViewId="0">
      <pane xSplit="2" ySplit="8" topLeftCell="C597" activePane="bottomRight" state="frozen"/>
      <selection pane="topRight" activeCell="C1" sqref="C1"/>
      <selection pane="bottomLeft" activeCell="A9" sqref="A9"/>
      <selection pane="bottomRight" activeCell="AE107" sqref="AE107"/>
    </sheetView>
  </sheetViews>
  <sheetFormatPr defaultRowHeight="15.75" x14ac:dyDescent="0.2"/>
  <cols>
    <col min="1" max="1" width="6.1640625" style="1" customWidth="1"/>
    <col min="2" max="2" width="94.1640625" style="1" customWidth="1"/>
    <col min="3" max="3" width="12.33203125" style="1" customWidth="1"/>
    <col min="4" max="4" width="10" style="1" customWidth="1"/>
    <col min="5" max="5" width="9.6640625" style="1" customWidth="1"/>
    <col min="6" max="6" width="21.33203125" style="1" customWidth="1"/>
    <col min="7" max="7" width="11.33203125" style="1" customWidth="1"/>
    <col min="8" max="8" width="19.83203125" style="1" hidden="1" customWidth="1"/>
    <col min="9" max="9" width="16.6640625" style="1" hidden="1" customWidth="1"/>
    <col min="10" max="10" width="21.83203125" style="1" hidden="1" customWidth="1"/>
    <col min="11" max="11" width="20.5" style="1" hidden="1" customWidth="1"/>
    <col min="12" max="12" width="20.6640625" style="34" hidden="1" customWidth="1"/>
    <col min="13" max="13" width="17.6640625" style="33" hidden="1" customWidth="1"/>
    <col min="14" max="14" width="20.5" style="1" hidden="1" customWidth="1"/>
    <col min="15" max="15" width="24.83203125" style="1" hidden="1" customWidth="1"/>
    <col min="16" max="16" width="19.33203125" style="1" hidden="1" customWidth="1"/>
    <col min="17" max="18" width="19.5" style="1" hidden="1" customWidth="1"/>
    <col min="19" max="19" width="19.33203125" style="1" hidden="1" customWidth="1"/>
    <col min="20" max="20" width="24.6640625" style="1" customWidth="1"/>
    <col min="21" max="16384" width="9.33203125" style="1"/>
  </cols>
  <sheetData>
    <row r="1" spans="1:29" ht="12.75" hidden="1" customHeight="1" x14ac:dyDescent="0.2">
      <c r="E1" s="74" t="s">
        <v>521</v>
      </c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9" ht="59.25" hidden="1" customHeight="1" x14ac:dyDescent="0.2"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9" ht="66" customHeight="1" x14ac:dyDescent="0.2">
      <c r="F3" s="77" t="s">
        <v>543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9" ht="67.5" customHeight="1" x14ac:dyDescent="0.2">
      <c r="F4" s="77" t="s">
        <v>542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9" ht="27" customHeight="1" x14ac:dyDescent="0.2">
      <c r="A5" s="76" t="s">
        <v>497</v>
      </c>
      <c r="B5" s="76"/>
      <c r="C5" s="76"/>
      <c r="D5" s="76"/>
      <c r="E5" s="76"/>
      <c r="F5" s="76"/>
      <c r="G5" s="76"/>
      <c r="H5" s="76"/>
      <c r="I5" s="76"/>
      <c r="J5" s="76"/>
      <c r="L5" s="36"/>
      <c r="M5" s="36"/>
    </row>
    <row r="6" spans="1:29" ht="9.75" customHeight="1" x14ac:dyDescent="0.2">
      <c r="A6" s="4"/>
      <c r="B6" s="75"/>
      <c r="C6" s="75"/>
      <c r="D6" s="75"/>
      <c r="E6" s="75"/>
      <c r="F6" s="75"/>
      <c r="G6" s="75"/>
      <c r="H6" s="5"/>
      <c r="I6" s="5"/>
      <c r="J6" s="5"/>
      <c r="L6" s="36"/>
      <c r="M6" s="36"/>
    </row>
    <row r="7" spans="1:29" ht="16.5" customHeight="1" x14ac:dyDescent="0.2">
      <c r="L7" s="36"/>
      <c r="M7" s="36"/>
      <c r="T7" s="71" t="s">
        <v>1</v>
      </c>
      <c r="U7" s="71"/>
      <c r="V7" s="71"/>
      <c r="W7" s="71"/>
      <c r="X7" s="71"/>
      <c r="Y7" s="71"/>
      <c r="Z7" s="71"/>
      <c r="AA7" s="71"/>
      <c r="AB7" s="71"/>
      <c r="AC7" s="71"/>
    </row>
    <row r="8" spans="1:29" ht="96.75" customHeight="1" x14ac:dyDescent="0.2">
      <c r="A8" s="26" t="s">
        <v>413</v>
      </c>
      <c r="B8" s="6" t="s">
        <v>2</v>
      </c>
      <c r="C8" s="6" t="s">
        <v>414</v>
      </c>
      <c r="D8" s="6" t="s">
        <v>416</v>
      </c>
      <c r="E8" s="6" t="s">
        <v>415</v>
      </c>
      <c r="F8" s="6" t="s">
        <v>3</v>
      </c>
      <c r="G8" s="6" t="s">
        <v>417</v>
      </c>
      <c r="H8" s="17" t="s">
        <v>388</v>
      </c>
      <c r="I8" s="6" t="s">
        <v>355</v>
      </c>
      <c r="J8" s="6" t="s">
        <v>498</v>
      </c>
      <c r="K8" s="20" t="s">
        <v>355</v>
      </c>
      <c r="L8" s="37" t="s">
        <v>486</v>
      </c>
      <c r="M8" s="37" t="s">
        <v>457</v>
      </c>
      <c r="N8" s="20" t="s">
        <v>458</v>
      </c>
      <c r="O8" s="25" t="s">
        <v>509</v>
      </c>
      <c r="P8" s="56" t="s">
        <v>532</v>
      </c>
      <c r="Q8" s="57" t="s">
        <v>486</v>
      </c>
      <c r="R8" s="58" t="s">
        <v>457</v>
      </c>
      <c r="S8" s="56" t="s">
        <v>458</v>
      </c>
      <c r="T8" s="59" t="s">
        <v>509</v>
      </c>
    </row>
    <row r="9" spans="1:29" ht="37.5" x14ac:dyDescent="0.2">
      <c r="A9" s="27">
        <v>1</v>
      </c>
      <c r="B9" s="7" t="s">
        <v>55</v>
      </c>
      <c r="C9" s="8">
        <v>901</v>
      </c>
      <c r="D9" s="8" t="s">
        <v>0</v>
      </c>
      <c r="E9" s="8" t="s">
        <v>0</v>
      </c>
      <c r="F9" s="8" t="s">
        <v>0</v>
      </c>
      <c r="G9" s="9" t="s">
        <v>0</v>
      </c>
      <c r="H9" s="10">
        <f t="shared" ref="H9:K12" si="0">H10</f>
        <v>3692.6000000000004</v>
      </c>
      <c r="I9" s="10">
        <f t="shared" si="0"/>
        <v>0</v>
      </c>
      <c r="J9" s="16">
        <f t="shared" si="0"/>
        <v>3859.2999999999993</v>
      </c>
      <c r="K9" s="21">
        <f t="shared" si="0"/>
        <v>0</v>
      </c>
      <c r="L9" s="21"/>
      <c r="M9" s="21"/>
      <c r="N9" s="21"/>
      <c r="O9" s="21">
        <f>J9+K9+M9+N9+L9</f>
        <v>3859.2999999999993</v>
      </c>
      <c r="P9" s="16">
        <f t="shared" ref="P9:T12" si="1">P10</f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21">
        <f t="shared" si="1"/>
        <v>3859.2999999999993</v>
      </c>
      <c r="U9" s="60"/>
    </row>
    <row r="10" spans="1:29" ht="18.75" x14ac:dyDescent="0.2">
      <c r="A10" s="24" t="s">
        <v>0</v>
      </c>
      <c r="B10" s="3" t="s">
        <v>33</v>
      </c>
      <c r="C10" s="11">
        <v>901</v>
      </c>
      <c r="D10" s="11" t="s">
        <v>15</v>
      </c>
      <c r="E10" s="11" t="s">
        <v>0</v>
      </c>
      <c r="F10" s="11" t="s">
        <v>0</v>
      </c>
      <c r="G10" s="12" t="s">
        <v>0</v>
      </c>
      <c r="H10" s="10">
        <f t="shared" si="0"/>
        <v>3692.6000000000004</v>
      </c>
      <c r="I10" s="10">
        <f t="shared" si="0"/>
        <v>0</v>
      </c>
      <c r="J10" s="10">
        <f t="shared" si="0"/>
        <v>3859.2999999999993</v>
      </c>
      <c r="K10" s="22">
        <f t="shared" si="0"/>
        <v>0</v>
      </c>
      <c r="L10" s="22"/>
      <c r="M10" s="22"/>
      <c r="N10" s="22"/>
      <c r="O10" s="22">
        <f>O11</f>
        <v>3859.2999999999993</v>
      </c>
      <c r="P10" s="22">
        <f t="shared" si="1"/>
        <v>0</v>
      </c>
      <c r="Q10" s="22">
        <f t="shared" si="1"/>
        <v>0</v>
      </c>
      <c r="R10" s="22">
        <f t="shared" si="1"/>
        <v>0</v>
      </c>
      <c r="S10" s="22">
        <f t="shared" si="1"/>
        <v>0</v>
      </c>
      <c r="T10" s="22">
        <f t="shared" si="1"/>
        <v>3859.2999999999993</v>
      </c>
      <c r="U10" s="60"/>
    </row>
    <row r="11" spans="1:29" ht="56.25" x14ac:dyDescent="0.2">
      <c r="A11" s="24" t="s">
        <v>0</v>
      </c>
      <c r="B11" s="3" t="s">
        <v>53</v>
      </c>
      <c r="C11" s="11">
        <v>901</v>
      </c>
      <c r="D11" s="11" t="s">
        <v>15</v>
      </c>
      <c r="E11" s="11" t="s">
        <v>21</v>
      </c>
      <c r="F11" s="11" t="s">
        <v>0</v>
      </c>
      <c r="G11" s="12" t="s">
        <v>0</v>
      </c>
      <c r="H11" s="10">
        <f t="shared" si="0"/>
        <v>3692.6000000000004</v>
      </c>
      <c r="I11" s="10">
        <f t="shared" si="0"/>
        <v>0</v>
      </c>
      <c r="J11" s="10">
        <f t="shared" si="0"/>
        <v>3859.2999999999993</v>
      </c>
      <c r="K11" s="22">
        <f t="shared" si="0"/>
        <v>0</v>
      </c>
      <c r="L11" s="22"/>
      <c r="M11" s="22"/>
      <c r="N11" s="22"/>
      <c r="O11" s="22">
        <f>O12</f>
        <v>3859.2999999999993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3859.2999999999993</v>
      </c>
      <c r="U11" s="60"/>
    </row>
    <row r="12" spans="1:29" ht="23.25" customHeight="1" x14ac:dyDescent="0.2">
      <c r="A12" s="24" t="s">
        <v>0</v>
      </c>
      <c r="B12" s="3" t="s">
        <v>26</v>
      </c>
      <c r="C12" s="11">
        <v>901</v>
      </c>
      <c r="D12" s="11" t="s">
        <v>15</v>
      </c>
      <c r="E12" s="11" t="s">
        <v>21</v>
      </c>
      <c r="F12" s="11" t="s">
        <v>131</v>
      </c>
      <c r="G12" s="12" t="s">
        <v>0</v>
      </c>
      <c r="H12" s="10">
        <f t="shared" si="0"/>
        <v>3692.6000000000004</v>
      </c>
      <c r="I12" s="10">
        <f t="shared" si="0"/>
        <v>0</v>
      </c>
      <c r="J12" s="10">
        <f t="shared" si="0"/>
        <v>3859.2999999999993</v>
      </c>
      <c r="K12" s="22">
        <f t="shared" si="0"/>
        <v>0</v>
      </c>
      <c r="L12" s="22"/>
      <c r="M12" s="22"/>
      <c r="N12" s="22"/>
      <c r="O12" s="22">
        <f>O13</f>
        <v>3859.2999999999993</v>
      </c>
      <c r="P12" s="22">
        <f t="shared" si="1"/>
        <v>0</v>
      </c>
      <c r="Q12" s="22">
        <f t="shared" si="1"/>
        <v>0</v>
      </c>
      <c r="R12" s="22">
        <f t="shared" si="1"/>
        <v>0</v>
      </c>
      <c r="S12" s="22">
        <f t="shared" si="1"/>
        <v>0</v>
      </c>
      <c r="T12" s="22">
        <f t="shared" si="1"/>
        <v>3859.2999999999993</v>
      </c>
      <c r="U12" s="60"/>
    </row>
    <row r="13" spans="1:29" ht="37.5" x14ac:dyDescent="0.2">
      <c r="A13" s="24" t="s">
        <v>0</v>
      </c>
      <c r="B13" s="3" t="s">
        <v>56</v>
      </c>
      <c r="C13" s="11">
        <v>901</v>
      </c>
      <c r="D13" s="11" t="s">
        <v>15</v>
      </c>
      <c r="E13" s="11" t="s">
        <v>21</v>
      </c>
      <c r="F13" s="11" t="s">
        <v>132</v>
      </c>
      <c r="G13" s="12" t="s">
        <v>0</v>
      </c>
      <c r="H13" s="10">
        <f>H14+H16</f>
        <v>3692.6000000000004</v>
      </c>
      <c r="I13" s="10">
        <f>I14+I16</f>
        <v>0</v>
      </c>
      <c r="J13" s="10">
        <f>J14+J16</f>
        <v>3859.2999999999993</v>
      </c>
      <c r="K13" s="22">
        <f>K14+K16</f>
        <v>0</v>
      </c>
      <c r="L13" s="22"/>
      <c r="M13" s="22"/>
      <c r="N13" s="22"/>
      <c r="O13" s="22">
        <f t="shared" ref="O13:T13" si="2">O14+O16</f>
        <v>3859.2999999999993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3859.2999999999993</v>
      </c>
      <c r="U13" s="60"/>
    </row>
    <row r="14" spans="1:29" ht="24" customHeight="1" x14ac:dyDescent="0.2">
      <c r="A14" s="24" t="s">
        <v>0</v>
      </c>
      <c r="B14" s="3" t="s">
        <v>57</v>
      </c>
      <c r="C14" s="11">
        <v>901</v>
      </c>
      <c r="D14" s="11" t="s">
        <v>15</v>
      </c>
      <c r="E14" s="11" t="s">
        <v>21</v>
      </c>
      <c r="F14" s="11" t="s">
        <v>130</v>
      </c>
      <c r="G14" s="12" t="s">
        <v>0</v>
      </c>
      <c r="H14" s="10">
        <f>H15</f>
        <v>1408.2</v>
      </c>
      <c r="I14" s="10">
        <f>I15</f>
        <v>0</v>
      </c>
      <c r="J14" s="10">
        <f>J15</f>
        <v>1464.6000000000001</v>
      </c>
      <c r="K14" s="22">
        <f>K15</f>
        <v>0</v>
      </c>
      <c r="L14" s="22"/>
      <c r="M14" s="22"/>
      <c r="N14" s="22"/>
      <c r="O14" s="22">
        <f t="shared" ref="O14:T14" si="3">O15</f>
        <v>1464.6000000000001</v>
      </c>
      <c r="P14" s="22">
        <f t="shared" si="3"/>
        <v>0</v>
      </c>
      <c r="Q14" s="22">
        <f t="shared" si="3"/>
        <v>0</v>
      </c>
      <c r="R14" s="22">
        <f t="shared" si="3"/>
        <v>0</v>
      </c>
      <c r="S14" s="22">
        <f t="shared" si="3"/>
        <v>0</v>
      </c>
      <c r="T14" s="22">
        <f t="shared" si="3"/>
        <v>1464.6000000000001</v>
      </c>
      <c r="U14" s="60"/>
    </row>
    <row r="15" spans="1:29" ht="75" x14ac:dyDescent="0.2">
      <c r="A15" s="24" t="s">
        <v>0</v>
      </c>
      <c r="B15" s="3" t="s">
        <v>16</v>
      </c>
      <c r="C15" s="11">
        <v>901</v>
      </c>
      <c r="D15" s="11" t="s">
        <v>15</v>
      </c>
      <c r="E15" s="11" t="s">
        <v>21</v>
      </c>
      <c r="F15" s="11" t="s">
        <v>130</v>
      </c>
      <c r="G15" s="12" t="s">
        <v>17</v>
      </c>
      <c r="H15" s="10">
        <v>1408.2</v>
      </c>
      <c r="I15" s="10"/>
      <c r="J15" s="10">
        <f>1124.9+339.7</f>
        <v>1464.6000000000001</v>
      </c>
      <c r="K15" s="22"/>
      <c r="L15" s="22"/>
      <c r="M15" s="22"/>
      <c r="N15" s="22"/>
      <c r="O15" s="22">
        <f>J15+K15+M15+N15+L15</f>
        <v>1464.6000000000001</v>
      </c>
      <c r="P15" s="10"/>
      <c r="Q15" s="10"/>
      <c r="R15" s="10"/>
      <c r="S15" s="10"/>
      <c r="T15" s="72">
        <f>O15+P15+Q15+R15+S15</f>
        <v>1464.6000000000001</v>
      </c>
      <c r="U15" s="60"/>
    </row>
    <row r="16" spans="1:29" ht="23.25" customHeight="1" x14ac:dyDescent="0.2">
      <c r="A16" s="24" t="s">
        <v>0</v>
      </c>
      <c r="B16" s="3" t="s">
        <v>58</v>
      </c>
      <c r="C16" s="11">
        <v>901</v>
      </c>
      <c r="D16" s="11" t="s">
        <v>15</v>
      </c>
      <c r="E16" s="11" t="s">
        <v>21</v>
      </c>
      <c r="F16" s="11" t="s">
        <v>133</v>
      </c>
      <c r="G16" s="12" t="s">
        <v>0</v>
      </c>
      <c r="H16" s="10">
        <f>H17+H18+H19</f>
        <v>2284.4</v>
      </c>
      <c r="I16" s="10">
        <f>I17+I18+I19</f>
        <v>0</v>
      </c>
      <c r="J16" s="10">
        <f>J17+J18+J19</f>
        <v>2394.6999999999994</v>
      </c>
      <c r="K16" s="22">
        <f>K17+K18+K19</f>
        <v>0</v>
      </c>
      <c r="L16" s="22"/>
      <c r="M16" s="22"/>
      <c r="N16" s="22"/>
      <c r="O16" s="22">
        <f t="shared" ref="O16:T16" si="4">O17+O18+O19</f>
        <v>2394.6999999999994</v>
      </c>
      <c r="P16" s="22">
        <f t="shared" si="4"/>
        <v>0</v>
      </c>
      <c r="Q16" s="22">
        <f t="shared" si="4"/>
        <v>0</v>
      </c>
      <c r="R16" s="22">
        <f t="shared" si="4"/>
        <v>0</v>
      </c>
      <c r="S16" s="22">
        <f t="shared" si="4"/>
        <v>0</v>
      </c>
      <c r="T16" s="22">
        <f t="shared" si="4"/>
        <v>2394.6999999999994</v>
      </c>
      <c r="U16" s="60"/>
    </row>
    <row r="17" spans="1:21" ht="75" x14ac:dyDescent="0.2">
      <c r="A17" s="24" t="s">
        <v>0</v>
      </c>
      <c r="B17" s="3" t="s">
        <v>16</v>
      </c>
      <c r="C17" s="11">
        <v>901</v>
      </c>
      <c r="D17" s="11" t="s">
        <v>15</v>
      </c>
      <c r="E17" s="11" t="s">
        <v>21</v>
      </c>
      <c r="F17" s="11" t="s">
        <v>133</v>
      </c>
      <c r="G17" s="12" t="s">
        <v>17</v>
      </c>
      <c r="H17" s="10">
        <v>2006.9</v>
      </c>
      <c r="I17" s="10"/>
      <c r="J17" s="10">
        <f>1508.3+129.6+455.5</f>
        <v>2093.3999999999996</v>
      </c>
      <c r="K17" s="22"/>
      <c r="L17" s="22"/>
      <c r="M17" s="22"/>
      <c r="N17" s="22"/>
      <c r="O17" s="22">
        <f>J17+K17+M17+N17+L17</f>
        <v>2093.3999999999996</v>
      </c>
      <c r="P17" s="10"/>
      <c r="Q17" s="10"/>
      <c r="R17" s="10"/>
      <c r="S17" s="10"/>
      <c r="T17" s="72">
        <f>O17+P17+Q17+R17+S17</f>
        <v>2093.3999999999996</v>
      </c>
      <c r="U17" s="60"/>
    </row>
    <row r="18" spans="1:21" ht="37.5" x14ac:dyDescent="0.2">
      <c r="A18" s="24" t="s">
        <v>0</v>
      </c>
      <c r="B18" s="3" t="s">
        <v>166</v>
      </c>
      <c r="C18" s="11">
        <v>901</v>
      </c>
      <c r="D18" s="11" t="s">
        <v>15</v>
      </c>
      <c r="E18" s="11" t="s">
        <v>21</v>
      </c>
      <c r="F18" s="11" t="s">
        <v>133</v>
      </c>
      <c r="G18" s="12" t="s">
        <v>7</v>
      </c>
      <c r="H18" s="10">
        <v>273.8</v>
      </c>
      <c r="I18" s="10"/>
      <c r="J18" s="10">
        <f>2.1+1.8+32.3+43+210.4+8</f>
        <v>297.60000000000002</v>
      </c>
      <c r="K18" s="22"/>
      <c r="L18" s="22"/>
      <c r="M18" s="22"/>
      <c r="N18" s="22"/>
      <c r="O18" s="22">
        <f>J18+K18+M18+N18+L18</f>
        <v>297.60000000000002</v>
      </c>
      <c r="P18" s="10"/>
      <c r="Q18" s="10"/>
      <c r="R18" s="10"/>
      <c r="S18" s="10"/>
      <c r="T18" s="72">
        <f>O18+P18+Q18+R18+S18</f>
        <v>297.60000000000002</v>
      </c>
      <c r="U18" s="60"/>
    </row>
    <row r="19" spans="1:21" ht="24" customHeight="1" x14ac:dyDescent="0.2">
      <c r="A19" s="24" t="s">
        <v>0</v>
      </c>
      <c r="B19" s="3" t="s">
        <v>18</v>
      </c>
      <c r="C19" s="11">
        <v>901</v>
      </c>
      <c r="D19" s="11" t="s">
        <v>15</v>
      </c>
      <c r="E19" s="11" t="s">
        <v>21</v>
      </c>
      <c r="F19" s="11" t="s">
        <v>133</v>
      </c>
      <c r="G19" s="12" t="s">
        <v>19</v>
      </c>
      <c r="H19" s="10">
        <v>3.7</v>
      </c>
      <c r="I19" s="10"/>
      <c r="J19" s="10">
        <f>3.7</f>
        <v>3.7</v>
      </c>
      <c r="K19" s="22"/>
      <c r="L19" s="22"/>
      <c r="M19" s="22"/>
      <c r="N19" s="22"/>
      <c r="O19" s="22">
        <f>J19+K19+M19+N19+L19</f>
        <v>3.7</v>
      </c>
      <c r="P19" s="10"/>
      <c r="Q19" s="10"/>
      <c r="R19" s="10"/>
      <c r="S19" s="10"/>
      <c r="T19" s="72">
        <f>O19+P19+Q19+R19+S19</f>
        <v>3.7</v>
      </c>
      <c r="U19" s="60"/>
    </row>
    <row r="20" spans="1:21" ht="37.5" x14ac:dyDescent="0.2">
      <c r="A20" s="28">
        <v>2</v>
      </c>
      <c r="B20" s="7" t="s">
        <v>59</v>
      </c>
      <c r="C20" s="8">
        <v>902</v>
      </c>
      <c r="D20" s="8" t="s">
        <v>0</v>
      </c>
      <c r="E20" s="8" t="s">
        <v>0</v>
      </c>
      <c r="F20" s="8" t="s">
        <v>0</v>
      </c>
      <c r="G20" s="9" t="s">
        <v>0</v>
      </c>
      <c r="H20" s="10">
        <f>H21+H47</f>
        <v>86540.699999999983</v>
      </c>
      <c r="I20" s="10">
        <f>I21+I47</f>
        <v>29841.800000000003</v>
      </c>
      <c r="J20" s="23" t="e">
        <f>J21+J47</f>
        <v>#REF!</v>
      </c>
      <c r="K20" s="31" t="e">
        <f>K21+K47</f>
        <v>#REF!</v>
      </c>
      <c r="L20" s="31"/>
      <c r="M20" s="31"/>
      <c r="N20" s="31"/>
      <c r="O20" s="21">
        <f t="shared" ref="O20:T20" si="5">O21+O47</f>
        <v>114949.41999999998</v>
      </c>
      <c r="P20" s="66">
        <f t="shared" si="5"/>
        <v>9440.3375700000033</v>
      </c>
      <c r="Q20" s="21">
        <f t="shared" si="5"/>
        <v>0</v>
      </c>
      <c r="R20" s="21">
        <f t="shared" si="5"/>
        <v>6475.6524300000001</v>
      </c>
      <c r="S20" s="21">
        <f t="shared" si="5"/>
        <v>-412.1</v>
      </c>
      <c r="T20" s="21">
        <f t="shared" si="5"/>
        <v>130573.31000000001</v>
      </c>
      <c r="U20" s="60"/>
    </row>
    <row r="21" spans="1:21" ht="18.75" x14ac:dyDescent="0.2">
      <c r="A21" s="24"/>
      <c r="B21" s="3" t="s">
        <v>8</v>
      </c>
      <c r="C21" s="11">
        <v>902</v>
      </c>
      <c r="D21" s="11" t="s">
        <v>9</v>
      </c>
      <c r="E21" s="11" t="s">
        <v>0</v>
      </c>
      <c r="F21" s="11" t="s">
        <v>0</v>
      </c>
      <c r="G21" s="12" t="s">
        <v>0</v>
      </c>
      <c r="H21" s="10">
        <f>H22</f>
        <v>19029.399999999998</v>
      </c>
      <c r="I21" s="10">
        <f>I22</f>
        <v>25221.4</v>
      </c>
      <c r="J21" s="30">
        <f>J22</f>
        <v>21478</v>
      </c>
      <c r="K21" s="10">
        <f>K22</f>
        <v>1219.5</v>
      </c>
      <c r="L21" s="10"/>
      <c r="M21" s="10"/>
      <c r="N21" s="10"/>
      <c r="O21" s="22">
        <f t="shared" ref="O21:T21" si="6">O22</f>
        <v>22573.200000000001</v>
      </c>
      <c r="P21" s="22">
        <f t="shared" si="6"/>
        <v>974.4</v>
      </c>
      <c r="Q21" s="22">
        <f t="shared" si="6"/>
        <v>0</v>
      </c>
      <c r="R21" s="22">
        <f t="shared" si="6"/>
        <v>0</v>
      </c>
      <c r="S21" s="22">
        <f t="shared" si="6"/>
        <v>0</v>
      </c>
      <c r="T21" s="22">
        <f t="shared" si="6"/>
        <v>23667.600000000002</v>
      </c>
      <c r="U21" s="60"/>
    </row>
    <row r="22" spans="1:21" ht="18.75" x14ac:dyDescent="0.2">
      <c r="A22" s="24"/>
      <c r="B22" s="3" t="s">
        <v>316</v>
      </c>
      <c r="C22" s="11">
        <v>902</v>
      </c>
      <c r="D22" s="11" t="s">
        <v>9</v>
      </c>
      <c r="E22" s="13" t="s">
        <v>21</v>
      </c>
      <c r="F22" s="11" t="s">
        <v>0</v>
      </c>
      <c r="G22" s="12" t="s">
        <v>0</v>
      </c>
      <c r="H22" s="10">
        <f>H23+H40</f>
        <v>19029.399999999998</v>
      </c>
      <c r="I22" s="10">
        <f>I23+I40</f>
        <v>25221.4</v>
      </c>
      <c r="J22" s="30">
        <f>J23+J40+J43</f>
        <v>21478</v>
      </c>
      <c r="K22" s="10">
        <f>K23+K40+K43</f>
        <v>1219.5</v>
      </c>
      <c r="L22" s="10"/>
      <c r="M22" s="10"/>
      <c r="N22" s="10"/>
      <c r="O22" s="22">
        <f t="shared" ref="O22:T22" si="7">O23+O40+O43</f>
        <v>22573.200000000001</v>
      </c>
      <c r="P22" s="22">
        <f t="shared" si="7"/>
        <v>974.4</v>
      </c>
      <c r="Q22" s="22">
        <f t="shared" si="7"/>
        <v>0</v>
      </c>
      <c r="R22" s="22">
        <f t="shared" si="7"/>
        <v>0</v>
      </c>
      <c r="S22" s="22">
        <f t="shared" si="7"/>
        <v>0</v>
      </c>
      <c r="T22" s="22">
        <f t="shared" si="7"/>
        <v>23667.600000000002</v>
      </c>
      <c r="U22" s="60"/>
    </row>
    <row r="23" spans="1:21" ht="37.5" x14ac:dyDescent="0.2">
      <c r="A23" s="24"/>
      <c r="B23" s="14" t="s">
        <v>61</v>
      </c>
      <c r="C23" s="11">
        <v>902</v>
      </c>
      <c r="D23" s="11" t="s">
        <v>9</v>
      </c>
      <c r="E23" s="13" t="s">
        <v>21</v>
      </c>
      <c r="F23" s="11" t="s">
        <v>134</v>
      </c>
      <c r="G23" s="12" t="s">
        <v>0</v>
      </c>
      <c r="H23" s="10">
        <f>H24</f>
        <v>18829.399999999998</v>
      </c>
      <c r="I23" s="10">
        <f>I24</f>
        <v>25221.4</v>
      </c>
      <c r="J23" s="30">
        <f>J24</f>
        <v>21478</v>
      </c>
      <c r="K23" s="10">
        <f>K24</f>
        <v>1219.5</v>
      </c>
      <c r="L23" s="10"/>
      <c r="M23" s="10"/>
      <c r="N23" s="10"/>
      <c r="O23" s="22">
        <f t="shared" ref="O23:T23" si="8">O24</f>
        <v>22573.200000000001</v>
      </c>
      <c r="P23" s="22">
        <f t="shared" si="8"/>
        <v>974.4</v>
      </c>
      <c r="Q23" s="22">
        <f t="shared" si="8"/>
        <v>0</v>
      </c>
      <c r="R23" s="22">
        <f t="shared" si="8"/>
        <v>0</v>
      </c>
      <c r="S23" s="22">
        <f t="shared" si="8"/>
        <v>0</v>
      </c>
      <c r="T23" s="22">
        <f t="shared" si="8"/>
        <v>23667.600000000002</v>
      </c>
      <c r="U23" s="60"/>
    </row>
    <row r="24" spans="1:21" ht="36.75" customHeight="1" x14ac:dyDescent="0.2">
      <c r="A24" s="24"/>
      <c r="B24" s="3" t="s">
        <v>62</v>
      </c>
      <c r="C24" s="11">
        <v>902</v>
      </c>
      <c r="D24" s="11" t="s">
        <v>9</v>
      </c>
      <c r="E24" s="13" t="s">
        <v>21</v>
      </c>
      <c r="F24" s="11" t="s">
        <v>135</v>
      </c>
      <c r="G24" s="12" t="s">
        <v>0</v>
      </c>
      <c r="H24" s="10">
        <f>H27+H32+H35+H37</f>
        <v>18829.399999999998</v>
      </c>
      <c r="I24" s="10">
        <f>I27+I32+I35+I38</f>
        <v>25221.4</v>
      </c>
      <c r="J24" s="30">
        <f>J27+J32+J35+J38</f>
        <v>21478</v>
      </c>
      <c r="K24" s="10">
        <f>K27+K32+K35+K38+K25</f>
        <v>1219.5</v>
      </c>
      <c r="L24" s="10"/>
      <c r="M24" s="10"/>
      <c r="N24" s="10"/>
      <c r="O24" s="22">
        <f t="shared" ref="O24:T24" si="9">O27+O32+O35+O37+O25</f>
        <v>22573.200000000001</v>
      </c>
      <c r="P24" s="22">
        <f t="shared" si="9"/>
        <v>974.4</v>
      </c>
      <c r="Q24" s="22">
        <f t="shared" si="9"/>
        <v>0</v>
      </c>
      <c r="R24" s="22">
        <f t="shared" si="9"/>
        <v>0</v>
      </c>
      <c r="S24" s="22">
        <f t="shared" si="9"/>
        <v>0</v>
      </c>
      <c r="T24" s="22">
        <f t="shared" si="9"/>
        <v>23667.600000000002</v>
      </c>
      <c r="U24" s="60"/>
    </row>
    <row r="25" spans="1:21" ht="37.5" x14ac:dyDescent="0.2">
      <c r="A25" s="24"/>
      <c r="B25" s="41" t="s">
        <v>475</v>
      </c>
      <c r="C25" s="44">
        <v>902</v>
      </c>
      <c r="D25" s="44" t="s">
        <v>9</v>
      </c>
      <c r="E25" s="45" t="s">
        <v>21</v>
      </c>
      <c r="F25" s="44" t="s">
        <v>474</v>
      </c>
      <c r="G25" s="46"/>
      <c r="H25" s="47"/>
      <c r="I25" s="47"/>
      <c r="J25" s="48">
        <f>J26</f>
        <v>0</v>
      </c>
      <c r="K25" s="10">
        <f>K26</f>
        <v>0</v>
      </c>
      <c r="L25" s="10"/>
      <c r="M25" s="10"/>
      <c r="N25" s="10"/>
      <c r="O25" s="22">
        <f t="shared" ref="O25:T25" si="10">O26</f>
        <v>0</v>
      </c>
      <c r="P25" s="22">
        <f t="shared" si="10"/>
        <v>0</v>
      </c>
      <c r="Q25" s="22">
        <f t="shared" si="10"/>
        <v>0</v>
      </c>
      <c r="R25" s="22">
        <f t="shared" si="10"/>
        <v>0</v>
      </c>
      <c r="S25" s="22">
        <f t="shared" si="10"/>
        <v>0</v>
      </c>
      <c r="T25" s="22">
        <f t="shared" si="10"/>
        <v>0</v>
      </c>
      <c r="U25" s="60"/>
    </row>
    <row r="26" spans="1:21" ht="37.5" x14ac:dyDescent="0.2">
      <c r="A26" s="24"/>
      <c r="B26" s="41" t="s">
        <v>10</v>
      </c>
      <c r="C26" s="44">
        <v>902</v>
      </c>
      <c r="D26" s="44" t="s">
        <v>9</v>
      </c>
      <c r="E26" s="45" t="s">
        <v>21</v>
      </c>
      <c r="F26" s="44" t="s">
        <v>474</v>
      </c>
      <c r="G26" s="46">
        <v>600</v>
      </c>
      <c r="H26" s="47"/>
      <c r="I26" s="47"/>
      <c r="J26" s="48">
        <v>0</v>
      </c>
      <c r="K26" s="10">
        <v>0</v>
      </c>
      <c r="L26" s="10"/>
      <c r="M26" s="10"/>
      <c r="N26" s="10"/>
      <c r="O26" s="22">
        <f>J26+K26+M26+N26+L26</f>
        <v>0</v>
      </c>
      <c r="P26" s="10"/>
      <c r="Q26" s="10"/>
      <c r="R26" s="10"/>
      <c r="S26" s="10"/>
      <c r="T26" s="72">
        <f>O26+P26+Q26+R26+S26</f>
        <v>0</v>
      </c>
      <c r="U26" s="60"/>
    </row>
    <row r="27" spans="1:21" ht="37.5" x14ac:dyDescent="0.2">
      <c r="A27" s="24"/>
      <c r="B27" s="3" t="s">
        <v>254</v>
      </c>
      <c r="C27" s="11">
        <v>902</v>
      </c>
      <c r="D27" s="11" t="s">
        <v>9</v>
      </c>
      <c r="E27" s="13" t="s">
        <v>21</v>
      </c>
      <c r="F27" s="11" t="s">
        <v>255</v>
      </c>
      <c r="G27" s="12"/>
      <c r="H27" s="10">
        <f>H28+H30</f>
        <v>17493.099999999999</v>
      </c>
      <c r="I27" s="10">
        <f>I28+I30</f>
        <v>1123.7</v>
      </c>
      <c r="J27" s="30">
        <f>J28+J30</f>
        <v>21353.7</v>
      </c>
      <c r="K27" s="10">
        <f>K28+K30</f>
        <v>794.5</v>
      </c>
      <c r="L27" s="10"/>
      <c r="M27" s="10"/>
      <c r="N27" s="10"/>
      <c r="O27" s="22">
        <f t="shared" ref="O27:T27" si="11">O28+O30</f>
        <v>22148.2</v>
      </c>
      <c r="P27" s="22">
        <f t="shared" si="11"/>
        <v>0</v>
      </c>
      <c r="Q27" s="22">
        <f t="shared" si="11"/>
        <v>0</v>
      </c>
      <c r="R27" s="22">
        <f t="shared" si="11"/>
        <v>0</v>
      </c>
      <c r="S27" s="22">
        <f t="shared" si="11"/>
        <v>0</v>
      </c>
      <c r="T27" s="22">
        <f t="shared" si="11"/>
        <v>22148.2</v>
      </c>
      <c r="U27" s="60"/>
    </row>
    <row r="28" spans="1:21" ht="37.5" x14ac:dyDescent="0.2">
      <c r="A28" s="24" t="s">
        <v>0</v>
      </c>
      <c r="B28" s="3" t="s">
        <v>63</v>
      </c>
      <c r="C28" s="11">
        <v>902</v>
      </c>
      <c r="D28" s="11" t="s">
        <v>9</v>
      </c>
      <c r="E28" s="13" t="s">
        <v>21</v>
      </c>
      <c r="F28" s="11" t="s">
        <v>136</v>
      </c>
      <c r="G28" s="12" t="s">
        <v>0</v>
      </c>
      <c r="H28" s="10">
        <f>H29</f>
        <v>17434</v>
      </c>
      <c r="I28" s="10">
        <f>I29</f>
        <v>0</v>
      </c>
      <c r="J28" s="30">
        <f>J29</f>
        <v>21311.9</v>
      </c>
      <c r="K28" s="10">
        <f>K29</f>
        <v>0</v>
      </c>
      <c r="L28" s="10"/>
      <c r="M28" s="10"/>
      <c r="N28" s="10"/>
      <c r="O28" s="22">
        <f t="shared" ref="O28:T28" si="12">O29</f>
        <v>21311.9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21311.9</v>
      </c>
      <c r="U28" s="60"/>
    </row>
    <row r="29" spans="1:21" ht="37.5" x14ac:dyDescent="0.2">
      <c r="A29" s="24" t="s">
        <v>0</v>
      </c>
      <c r="B29" s="3" t="s">
        <v>10</v>
      </c>
      <c r="C29" s="11">
        <v>902</v>
      </c>
      <c r="D29" s="11" t="s">
        <v>9</v>
      </c>
      <c r="E29" s="13" t="s">
        <v>21</v>
      </c>
      <c r="F29" s="11" t="s">
        <v>136</v>
      </c>
      <c r="G29" s="12" t="s">
        <v>11</v>
      </c>
      <c r="H29" s="10">
        <f>18616.8-1123.7-59.1</f>
        <v>17434</v>
      </c>
      <c r="I29" s="10"/>
      <c r="J29" s="30">
        <f>22106.4-794.5</f>
        <v>21311.9</v>
      </c>
      <c r="K29" s="22"/>
      <c r="L29" s="22"/>
      <c r="M29" s="22"/>
      <c r="N29" s="22"/>
      <c r="O29" s="22">
        <f>J29+K29+M29+N29+L29</f>
        <v>21311.9</v>
      </c>
      <c r="P29" s="10"/>
      <c r="Q29" s="10"/>
      <c r="R29" s="10"/>
      <c r="S29" s="10"/>
      <c r="T29" s="72">
        <f>O29+P29+Q29+R29+S29</f>
        <v>21311.9</v>
      </c>
      <c r="U29" s="60"/>
    </row>
    <row r="30" spans="1:21" ht="37.5" x14ac:dyDescent="0.2">
      <c r="A30" s="24"/>
      <c r="B30" s="3" t="s">
        <v>338</v>
      </c>
      <c r="C30" s="11">
        <v>902</v>
      </c>
      <c r="D30" s="11" t="s">
        <v>9</v>
      </c>
      <c r="E30" s="13" t="s">
        <v>21</v>
      </c>
      <c r="F30" s="11" t="s">
        <v>339</v>
      </c>
      <c r="G30" s="12"/>
      <c r="H30" s="10">
        <f>H31</f>
        <v>59.1</v>
      </c>
      <c r="I30" s="10">
        <f>I31</f>
        <v>1123.7</v>
      </c>
      <c r="J30" s="30">
        <f>J31</f>
        <v>41.8</v>
      </c>
      <c r="K30" s="10">
        <f>K31</f>
        <v>794.5</v>
      </c>
      <c r="L30" s="10"/>
      <c r="M30" s="10"/>
      <c r="N30" s="10"/>
      <c r="O30" s="22">
        <f t="shared" ref="O30:T30" si="13">O31</f>
        <v>836.3</v>
      </c>
      <c r="P30" s="22">
        <f t="shared" si="13"/>
        <v>0</v>
      </c>
      <c r="Q30" s="22">
        <f t="shared" si="13"/>
        <v>0</v>
      </c>
      <c r="R30" s="22">
        <f t="shared" si="13"/>
        <v>0</v>
      </c>
      <c r="S30" s="22">
        <f t="shared" si="13"/>
        <v>0</v>
      </c>
      <c r="T30" s="22">
        <f t="shared" si="13"/>
        <v>836.3</v>
      </c>
      <c r="U30" s="60"/>
    </row>
    <row r="31" spans="1:21" ht="37.5" x14ac:dyDescent="0.2">
      <c r="A31" s="24"/>
      <c r="B31" s="3" t="s">
        <v>10</v>
      </c>
      <c r="C31" s="11">
        <v>902</v>
      </c>
      <c r="D31" s="11" t="s">
        <v>9</v>
      </c>
      <c r="E31" s="13" t="s">
        <v>21</v>
      </c>
      <c r="F31" s="11" t="s">
        <v>339</v>
      </c>
      <c r="G31" s="12">
        <v>600</v>
      </c>
      <c r="H31" s="10">
        <v>59.1</v>
      </c>
      <c r="I31" s="10">
        <v>1123.7</v>
      </c>
      <c r="J31" s="30">
        <v>41.8</v>
      </c>
      <c r="K31" s="22">
        <v>794.5</v>
      </c>
      <c r="L31" s="22"/>
      <c r="M31" s="22"/>
      <c r="N31" s="22"/>
      <c r="O31" s="22">
        <f>J31+K31+M31+N31+L31</f>
        <v>836.3</v>
      </c>
      <c r="P31" s="10"/>
      <c r="Q31" s="10"/>
      <c r="R31" s="10"/>
      <c r="S31" s="10"/>
      <c r="T31" s="72">
        <f>O31+P31+Q31+R31+S31</f>
        <v>836.3</v>
      </c>
      <c r="U31" s="60"/>
    </row>
    <row r="32" spans="1:21" ht="60.75" customHeight="1" x14ac:dyDescent="0.2">
      <c r="A32" s="24"/>
      <c r="B32" s="3" t="s">
        <v>420</v>
      </c>
      <c r="C32" s="11">
        <v>902</v>
      </c>
      <c r="D32" s="13" t="s">
        <v>9</v>
      </c>
      <c r="E32" s="13" t="s">
        <v>21</v>
      </c>
      <c r="F32" s="11" t="s">
        <v>421</v>
      </c>
      <c r="G32" s="12"/>
      <c r="H32" s="10">
        <f t="shared" ref="H32:K33" si="14">H33</f>
        <v>0</v>
      </c>
      <c r="I32" s="10">
        <f t="shared" si="14"/>
        <v>425</v>
      </c>
      <c r="J32" s="30">
        <f t="shared" si="14"/>
        <v>0</v>
      </c>
      <c r="K32" s="10">
        <f t="shared" si="14"/>
        <v>425</v>
      </c>
      <c r="L32" s="10"/>
      <c r="M32" s="10"/>
      <c r="N32" s="10"/>
      <c r="O32" s="22">
        <f t="shared" ref="O32:T33" si="15">O33</f>
        <v>425</v>
      </c>
      <c r="P32" s="22">
        <f t="shared" si="15"/>
        <v>0</v>
      </c>
      <c r="Q32" s="22">
        <f t="shared" si="15"/>
        <v>0</v>
      </c>
      <c r="R32" s="22">
        <f t="shared" si="15"/>
        <v>0</v>
      </c>
      <c r="S32" s="22">
        <f t="shared" si="15"/>
        <v>0</v>
      </c>
      <c r="T32" s="22">
        <f t="shared" si="15"/>
        <v>425</v>
      </c>
      <c r="U32" s="60"/>
    </row>
    <row r="33" spans="1:21" ht="22.5" customHeight="1" x14ac:dyDescent="0.2">
      <c r="A33" s="24"/>
      <c r="B33" s="3" t="s">
        <v>123</v>
      </c>
      <c r="C33" s="11">
        <v>902</v>
      </c>
      <c r="D33" s="13" t="s">
        <v>9</v>
      </c>
      <c r="E33" s="13" t="s">
        <v>21</v>
      </c>
      <c r="F33" s="11" t="s">
        <v>240</v>
      </c>
      <c r="G33" s="12"/>
      <c r="H33" s="10">
        <f t="shared" si="14"/>
        <v>0</v>
      </c>
      <c r="I33" s="10">
        <f t="shared" si="14"/>
        <v>425</v>
      </c>
      <c r="J33" s="30">
        <f t="shared" si="14"/>
        <v>0</v>
      </c>
      <c r="K33" s="10">
        <f t="shared" si="14"/>
        <v>425</v>
      </c>
      <c r="L33" s="10"/>
      <c r="M33" s="10"/>
      <c r="N33" s="10"/>
      <c r="O33" s="22">
        <f t="shared" si="15"/>
        <v>425</v>
      </c>
      <c r="P33" s="22">
        <f t="shared" si="15"/>
        <v>0</v>
      </c>
      <c r="Q33" s="22">
        <f t="shared" si="15"/>
        <v>0</v>
      </c>
      <c r="R33" s="22">
        <f t="shared" si="15"/>
        <v>0</v>
      </c>
      <c r="S33" s="22">
        <f t="shared" si="15"/>
        <v>0</v>
      </c>
      <c r="T33" s="22">
        <f t="shared" si="15"/>
        <v>425</v>
      </c>
      <c r="U33" s="60"/>
    </row>
    <row r="34" spans="1:21" ht="36" customHeight="1" x14ac:dyDescent="0.2">
      <c r="A34" s="24"/>
      <c r="B34" s="3" t="s">
        <v>10</v>
      </c>
      <c r="C34" s="11">
        <v>902</v>
      </c>
      <c r="D34" s="13" t="s">
        <v>9</v>
      </c>
      <c r="E34" s="13" t="s">
        <v>21</v>
      </c>
      <c r="F34" s="11" t="s">
        <v>240</v>
      </c>
      <c r="G34" s="12">
        <v>600</v>
      </c>
      <c r="H34" s="10"/>
      <c r="I34" s="10">
        <v>425</v>
      </c>
      <c r="J34" s="30"/>
      <c r="K34" s="22">
        <v>425</v>
      </c>
      <c r="L34" s="22"/>
      <c r="M34" s="22"/>
      <c r="N34" s="22"/>
      <c r="O34" s="22">
        <f>J34+K34+M34+N34+L34</f>
        <v>425</v>
      </c>
      <c r="P34" s="10"/>
      <c r="Q34" s="10"/>
      <c r="R34" s="10"/>
      <c r="S34" s="10"/>
      <c r="T34" s="72">
        <f>O34+P34+Q34+R34+S34</f>
        <v>425</v>
      </c>
      <c r="U34" s="60"/>
    </row>
    <row r="35" spans="1:21" ht="56.25" x14ac:dyDescent="0.2">
      <c r="A35" s="24"/>
      <c r="B35" s="3" t="s">
        <v>349</v>
      </c>
      <c r="C35" s="11">
        <v>902</v>
      </c>
      <c r="D35" s="11" t="s">
        <v>9</v>
      </c>
      <c r="E35" s="13" t="s">
        <v>21</v>
      </c>
      <c r="F35" s="11" t="s">
        <v>315</v>
      </c>
      <c r="G35" s="12" t="s">
        <v>0</v>
      </c>
      <c r="H35" s="10">
        <f>H36</f>
        <v>1097.0999999999999</v>
      </c>
      <c r="I35" s="10">
        <f>I36</f>
        <v>0</v>
      </c>
      <c r="J35" s="30">
        <f>J36</f>
        <v>124.3</v>
      </c>
      <c r="K35" s="10">
        <f>K36</f>
        <v>0</v>
      </c>
      <c r="L35" s="10"/>
      <c r="M35" s="10"/>
      <c r="N35" s="10"/>
      <c r="O35" s="22">
        <f t="shared" ref="O35:T35" si="16">O36</f>
        <v>0</v>
      </c>
      <c r="P35" s="22">
        <f t="shared" si="16"/>
        <v>974.4</v>
      </c>
      <c r="Q35" s="22">
        <f t="shared" si="16"/>
        <v>0</v>
      </c>
      <c r="R35" s="22">
        <f t="shared" si="16"/>
        <v>0</v>
      </c>
      <c r="S35" s="22">
        <f t="shared" si="16"/>
        <v>0</v>
      </c>
      <c r="T35" s="22">
        <f t="shared" si="16"/>
        <v>1094.4000000000001</v>
      </c>
      <c r="U35" s="60"/>
    </row>
    <row r="36" spans="1:21" ht="47.25" customHeight="1" x14ac:dyDescent="0.2">
      <c r="A36" s="24"/>
      <c r="B36" s="3" t="s">
        <v>10</v>
      </c>
      <c r="C36" s="11">
        <v>902</v>
      </c>
      <c r="D36" s="11" t="s">
        <v>9</v>
      </c>
      <c r="E36" s="13" t="s">
        <v>21</v>
      </c>
      <c r="F36" s="11" t="s">
        <v>315</v>
      </c>
      <c r="G36" s="12" t="s">
        <v>11</v>
      </c>
      <c r="H36" s="10">
        <f>850+247.1</f>
        <v>1097.0999999999999</v>
      </c>
      <c r="I36" s="10"/>
      <c r="J36" s="30">
        <v>124.3</v>
      </c>
      <c r="K36" s="22">
        <v>0</v>
      </c>
      <c r="L36" s="22"/>
      <c r="M36" s="22"/>
      <c r="N36" s="22"/>
      <c r="O36" s="22">
        <v>0</v>
      </c>
      <c r="P36" s="10">
        <v>974.4</v>
      </c>
      <c r="Q36" s="10"/>
      <c r="R36" s="10"/>
      <c r="S36" s="10"/>
      <c r="T36" s="72">
        <v>1094.4000000000001</v>
      </c>
      <c r="U36" s="60"/>
    </row>
    <row r="37" spans="1:21" ht="56.25" x14ac:dyDescent="0.2">
      <c r="A37" s="24"/>
      <c r="B37" s="3" t="s">
        <v>427</v>
      </c>
      <c r="C37" s="11">
        <v>902</v>
      </c>
      <c r="D37" s="13" t="s">
        <v>9</v>
      </c>
      <c r="E37" s="13" t="s">
        <v>21</v>
      </c>
      <c r="F37" s="11" t="s">
        <v>428</v>
      </c>
      <c r="G37" s="12"/>
      <c r="H37" s="10">
        <f t="shared" ref="H37:K38" si="17">H38</f>
        <v>239.2</v>
      </c>
      <c r="I37" s="10">
        <f t="shared" si="17"/>
        <v>23672.7</v>
      </c>
      <c r="J37" s="30">
        <f t="shared" si="17"/>
        <v>0</v>
      </c>
      <c r="K37" s="10">
        <f t="shared" si="17"/>
        <v>0</v>
      </c>
      <c r="L37" s="10"/>
      <c r="M37" s="10"/>
      <c r="N37" s="10"/>
      <c r="O37" s="22">
        <f t="shared" ref="O37:T38" si="18">O38</f>
        <v>0</v>
      </c>
      <c r="P37" s="22">
        <f t="shared" si="18"/>
        <v>0</v>
      </c>
      <c r="Q37" s="22">
        <f t="shared" si="18"/>
        <v>0</v>
      </c>
      <c r="R37" s="22">
        <f t="shared" si="18"/>
        <v>0</v>
      </c>
      <c r="S37" s="22">
        <f t="shared" si="18"/>
        <v>0</v>
      </c>
      <c r="T37" s="22">
        <f t="shared" si="18"/>
        <v>0</v>
      </c>
      <c r="U37" s="60"/>
    </row>
    <row r="38" spans="1:21" ht="45" customHeight="1" x14ac:dyDescent="0.2">
      <c r="A38" s="24"/>
      <c r="B38" s="3" t="s">
        <v>411</v>
      </c>
      <c r="C38" s="11">
        <v>902</v>
      </c>
      <c r="D38" s="13" t="s">
        <v>9</v>
      </c>
      <c r="E38" s="13" t="s">
        <v>21</v>
      </c>
      <c r="F38" s="11" t="s">
        <v>405</v>
      </c>
      <c r="G38" s="12"/>
      <c r="H38" s="10">
        <f t="shared" si="17"/>
        <v>239.2</v>
      </c>
      <c r="I38" s="10">
        <f t="shared" si="17"/>
        <v>23672.7</v>
      </c>
      <c r="J38" s="30">
        <f t="shared" si="17"/>
        <v>0</v>
      </c>
      <c r="K38" s="10">
        <f t="shared" si="17"/>
        <v>0</v>
      </c>
      <c r="L38" s="10"/>
      <c r="M38" s="10"/>
      <c r="N38" s="10"/>
      <c r="O38" s="22">
        <f t="shared" si="18"/>
        <v>0</v>
      </c>
      <c r="P38" s="22">
        <f t="shared" si="18"/>
        <v>0</v>
      </c>
      <c r="Q38" s="22">
        <f t="shared" si="18"/>
        <v>0</v>
      </c>
      <c r="R38" s="22">
        <f t="shared" si="18"/>
        <v>0</v>
      </c>
      <c r="S38" s="22">
        <f t="shared" si="18"/>
        <v>0</v>
      </c>
      <c r="T38" s="22">
        <f t="shared" si="18"/>
        <v>0</v>
      </c>
      <c r="U38" s="60"/>
    </row>
    <row r="39" spans="1:21" ht="18.75" customHeight="1" x14ac:dyDescent="0.2">
      <c r="A39" s="24"/>
      <c r="B39" s="3" t="s">
        <v>10</v>
      </c>
      <c r="C39" s="11">
        <v>902</v>
      </c>
      <c r="D39" s="13" t="s">
        <v>9</v>
      </c>
      <c r="E39" s="13" t="s">
        <v>21</v>
      </c>
      <c r="F39" s="11" t="s">
        <v>405</v>
      </c>
      <c r="G39" s="12">
        <v>600</v>
      </c>
      <c r="H39" s="10">
        <v>239.2</v>
      </c>
      <c r="I39" s="10">
        <v>23672.7</v>
      </c>
      <c r="J39" s="30"/>
      <c r="K39" s="22"/>
      <c r="L39" s="22"/>
      <c r="M39" s="22"/>
      <c r="N39" s="22"/>
      <c r="O39" s="22">
        <f>J39+K39+M39+N39+L39</f>
        <v>0</v>
      </c>
      <c r="P39" s="10"/>
      <c r="Q39" s="10"/>
      <c r="R39" s="10"/>
      <c r="S39" s="10"/>
      <c r="T39" s="72">
        <f>O39+P39+Q39+R39+S39</f>
        <v>0</v>
      </c>
      <c r="U39" s="60"/>
    </row>
    <row r="40" spans="1:21" ht="56.25" x14ac:dyDescent="0.2">
      <c r="A40" s="24"/>
      <c r="B40" s="14" t="s">
        <v>60</v>
      </c>
      <c r="C40" s="11">
        <v>902</v>
      </c>
      <c r="D40" s="13" t="s">
        <v>9</v>
      </c>
      <c r="E40" s="13" t="s">
        <v>21</v>
      </c>
      <c r="F40" s="11" t="s">
        <v>142</v>
      </c>
      <c r="G40" s="12"/>
      <c r="H40" s="10">
        <f t="shared" ref="H40:K41" si="19">H41</f>
        <v>200</v>
      </c>
      <c r="I40" s="10">
        <f t="shared" si="19"/>
        <v>0</v>
      </c>
      <c r="J40" s="30">
        <f t="shared" si="19"/>
        <v>0</v>
      </c>
      <c r="K40" s="10">
        <f t="shared" si="19"/>
        <v>0</v>
      </c>
      <c r="L40" s="10"/>
      <c r="M40" s="10"/>
      <c r="N40" s="10"/>
      <c r="O40" s="22">
        <f t="shared" ref="O40:T41" si="20">O41</f>
        <v>0</v>
      </c>
      <c r="P40" s="22">
        <f t="shared" si="20"/>
        <v>0</v>
      </c>
      <c r="Q40" s="22">
        <f t="shared" si="20"/>
        <v>0</v>
      </c>
      <c r="R40" s="22">
        <f t="shared" si="20"/>
        <v>0</v>
      </c>
      <c r="S40" s="22">
        <f t="shared" si="20"/>
        <v>0</v>
      </c>
      <c r="T40" s="22">
        <f t="shared" si="20"/>
        <v>0</v>
      </c>
      <c r="U40" s="60"/>
    </row>
    <row r="41" spans="1:21" ht="37.5" x14ac:dyDescent="0.2">
      <c r="A41" s="24"/>
      <c r="B41" s="3" t="s">
        <v>144</v>
      </c>
      <c r="C41" s="11">
        <v>902</v>
      </c>
      <c r="D41" s="13" t="s">
        <v>9</v>
      </c>
      <c r="E41" s="13" t="s">
        <v>21</v>
      </c>
      <c r="F41" s="11" t="s">
        <v>143</v>
      </c>
      <c r="G41" s="12"/>
      <c r="H41" s="10">
        <f t="shared" si="19"/>
        <v>200</v>
      </c>
      <c r="I41" s="10">
        <f t="shared" si="19"/>
        <v>0</v>
      </c>
      <c r="J41" s="30">
        <f t="shared" si="19"/>
        <v>0</v>
      </c>
      <c r="K41" s="10">
        <f t="shared" si="19"/>
        <v>0</v>
      </c>
      <c r="L41" s="10"/>
      <c r="M41" s="10"/>
      <c r="N41" s="10"/>
      <c r="O41" s="22">
        <f t="shared" si="20"/>
        <v>0</v>
      </c>
      <c r="P41" s="22">
        <f t="shared" si="20"/>
        <v>0</v>
      </c>
      <c r="Q41" s="22">
        <f t="shared" si="20"/>
        <v>0</v>
      </c>
      <c r="R41" s="22">
        <f t="shared" si="20"/>
        <v>0</v>
      </c>
      <c r="S41" s="22">
        <f t="shared" si="20"/>
        <v>0</v>
      </c>
      <c r="T41" s="22">
        <f t="shared" si="20"/>
        <v>0</v>
      </c>
      <c r="U41" s="60"/>
    </row>
    <row r="42" spans="1:21" ht="37.5" x14ac:dyDescent="0.2">
      <c r="A42" s="24"/>
      <c r="B42" s="3" t="s">
        <v>10</v>
      </c>
      <c r="C42" s="11">
        <v>902</v>
      </c>
      <c r="D42" s="13" t="s">
        <v>9</v>
      </c>
      <c r="E42" s="13" t="s">
        <v>21</v>
      </c>
      <c r="F42" s="11" t="s">
        <v>143</v>
      </c>
      <c r="G42" s="12">
        <v>600</v>
      </c>
      <c r="H42" s="10">
        <v>200</v>
      </c>
      <c r="I42" s="10"/>
      <c r="J42" s="30"/>
      <c r="K42" s="22"/>
      <c r="L42" s="22"/>
      <c r="M42" s="22"/>
      <c r="N42" s="22"/>
      <c r="O42" s="22">
        <f>J42+K42+M42+N42+L42</f>
        <v>0</v>
      </c>
      <c r="P42" s="10"/>
      <c r="Q42" s="10"/>
      <c r="R42" s="10"/>
      <c r="S42" s="10"/>
      <c r="T42" s="72">
        <f>O42+P42+Q42+R42+S42</f>
        <v>0</v>
      </c>
      <c r="U42" s="60"/>
    </row>
    <row r="43" spans="1:21" ht="41.25" customHeight="1" x14ac:dyDescent="0.2">
      <c r="A43" s="24"/>
      <c r="B43" s="3" t="s">
        <v>367</v>
      </c>
      <c r="C43" s="11">
        <v>902</v>
      </c>
      <c r="D43" s="13" t="s">
        <v>9</v>
      </c>
      <c r="E43" s="13" t="s">
        <v>21</v>
      </c>
      <c r="F43" s="11" t="s">
        <v>208</v>
      </c>
      <c r="G43" s="12"/>
      <c r="H43" s="10"/>
      <c r="I43" s="10"/>
      <c r="J43" s="30">
        <f t="shared" ref="J43:K45" si="21">J44</f>
        <v>0</v>
      </c>
      <c r="K43" s="10">
        <f t="shared" si="21"/>
        <v>0</v>
      </c>
      <c r="L43" s="10"/>
      <c r="M43" s="10"/>
      <c r="N43" s="10"/>
      <c r="O43" s="22">
        <f t="shared" ref="O43:T45" si="22">O44</f>
        <v>0</v>
      </c>
      <c r="P43" s="22">
        <f t="shared" si="22"/>
        <v>0</v>
      </c>
      <c r="Q43" s="22">
        <f t="shared" si="22"/>
        <v>0</v>
      </c>
      <c r="R43" s="22">
        <f t="shared" si="22"/>
        <v>0</v>
      </c>
      <c r="S43" s="22">
        <f t="shared" si="22"/>
        <v>0</v>
      </c>
      <c r="T43" s="22">
        <f t="shared" si="22"/>
        <v>0</v>
      </c>
      <c r="U43" s="60"/>
    </row>
    <row r="44" spans="1:21" ht="18.75" x14ac:dyDescent="0.2">
      <c r="A44" s="24"/>
      <c r="B44" s="3" t="s">
        <v>469</v>
      </c>
      <c r="C44" s="11">
        <v>902</v>
      </c>
      <c r="D44" s="13" t="s">
        <v>9</v>
      </c>
      <c r="E44" s="13" t="s">
        <v>21</v>
      </c>
      <c r="F44" s="11" t="s">
        <v>368</v>
      </c>
      <c r="G44" s="12"/>
      <c r="H44" s="10"/>
      <c r="I44" s="10"/>
      <c r="J44" s="30">
        <f t="shared" si="21"/>
        <v>0</v>
      </c>
      <c r="K44" s="10">
        <f t="shared" si="21"/>
        <v>0</v>
      </c>
      <c r="L44" s="10"/>
      <c r="M44" s="10"/>
      <c r="N44" s="10"/>
      <c r="O44" s="22">
        <f t="shared" si="22"/>
        <v>0</v>
      </c>
      <c r="P44" s="22">
        <f t="shared" si="22"/>
        <v>0</v>
      </c>
      <c r="Q44" s="22">
        <f t="shared" si="22"/>
        <v>0</v>
      </c>
      <c r="R44" s="22">
        <f t="shared" si="22"/>
        <v>0</v>
      </c>
      <c r="S44" s="22">
        <f t="shared" si="22"/>
        <v>0</v>
      </c>
      <c r="T44" s="22">
        <f t="shared" si="22"/>
        <v>0</v>
      </c>
      <c r="U44" s="60"/>
    </row>
    <row r="45" spans="1:21" ht="37.5" x14ac:dyDescent="0.2">
      <c r="A45" s="24"/>
      <c r="B45" s="3" t="s">
        <v>467</v>
      </c>
      <c r="C45" s="11">
        <v>902</v>
      </c>
      <c r="D45" s="13" t="s">
        <v>9</v>
      </c>
      <c r="E45" s="13" t="s">
        <v>21</v>
      </c>
      <c r="F45" s="11" t="s">
        <v>466</v>
      </c>
      <c r="G45" s="12"/>
      <c r="H45" s="10"/>
      <c r="I45" s="10"/>
      <c r="J45" s="30">
        <f t="shared" si="21"/>
        <v>0</v>
      </c>
      <c r="K45" s="10">
        <f t="shared" si="21"/>
        <v>0</v>
      </c>
      <c r="L45" s="10"/>
      <c r="M45" s="10"/>
      <c r="N45" s="10"/>
      <c r="O45" s="22">
        <f t="shared" si="22"/>
        <v>0</v>
      </c>
      <c r="P45" s="22">
        <f t="shared" si="22"/>
        <v>0</v>
      </c>
      <c r="Q45" s="22">
        <f t="shared" si="22"/>
        <v>0</v>
      </c>
      <c r="R45" s="22">
        <f t="shared" si="22"/>
        <v>0</v>
      </c>
      <c r="S45" s="22">
        <f t="shared" si="22"/>
        <v>0</v>
      </c>
      <c r="T45" s="22">
        <f t="shared" si="22"/>
        <v>0</v>
      </c>
      <c r="U45" s="60"/>
    </row>
    <row r="46" spans="1:21" ht="37.5" x14ac:dyDescent="0.2">
      <c r="A46" s="24"/>
      <c r="B46" s="3" t="s">
        <v>10</v>
      </c>
      <c r="C46" s="11">
        <v>902</v>
      </c>
      <c r="D46" s="13" t="s">
        <v>9</v>
      </c>
      <c r="E46" s="13" t="s">
        <v>21</v>
      </c>
      <c r="F46" s="11" t="s">
        <v>466</v>
      </c>
      <c r="G46" s="12">
        <v>600</v>
      </c>
      <c r="H46" s="10"/>
      <c r="I46" s="10"/>
      <c r="J46" s="30"/>
      <c r="K46" s="22"/>
      <c r="L46" s="22"/>
      <c r="M46" s="22"/>
      <c r="N46" s="22"/>
      <c r="O46" s="22">
        <f>J46+K46+M46+N46+L46</f>
        <v>0</v>
      </c>
      <c r="P46" s="10"/>
      <c r="Q46" s="10"/>
      <c r="R46" s="10"/>
      <c r="S46" s="10"/>
      <c r="T46" s="72">
        <f>O46+P46+Q46+R46+S46</f>
        <v>0</v>
      </c>
      <c r="U46" s="60"/>
    </row>
    <row r="47" spans="1:21" ht="18.75" x14ac:dyDescent="0.2">
      <c r="A47" s="24" t="s">
        <v>0</v>
      </c>
      <c r="B47" s="3" t="s">
        <v>29</v>
      </c>
      <c r="C47" s="11">
        <v>902</v>
      </c>
      <c r="D47" s="11" t="s">
        <v>30</v>
      </c>
      <c r="E47" s="11" t="s">
        <v>0</v>
      </c>
      <c r="F47" s="11" t="s">
        <v>0</v>
      </c>
      <c r="G47" s="12" t="s">
        <v>0</v>
      </c>
      <c r="H47" s="10">
        <f>H48+H123</f>
        <v>67511.299999999988</v>
      </c>
      <c r="I47" s="10">
        <f>I48+I123</f>
        <v>4620.3999999999996</v>
      </c>
      <c r="J47" s="30" t="e">
        <f>J48+J123</f>
        <v>#REF!</v>
      </c>
      <c r="K47" s="10" t="e">
        <f>K48+K123</f>
        <v>#REF!</v>
      </c>
      <c r="L47" s="10"/>
      <c r="M47" s="10"/>
      <c r="N47" s="10"/>
      <c r="O47" s="22">
        <f t="shared" ref="O47:T47" si="23">O48+O123</f>
        <v>92376.219999999987</v>
      </c>
      <c r="P47" s="22">
        <f t="shared" si="23"/>
        <v>8465.9375700000037</v>
      </c>
      <c r="Q47" s="22">
        <f t="shared" si="23"/>
        <v>0</v>
      </c>
      <c r="R47" s="22">
        <f t="shared" si="23"/>
        <v>6475.6524300000001</v>
      </c>
      <c r="S47" s="22">
        <f t="shared" si="23"/>
        <v>-412.1</v>
      </c>
      <c r="T47" s="22">
        <f t="shared" si="23"/>
        <v>106905.71</v>
      </c>
      <c r="U47" s="60"/>
    </row>
    <row r="48" spans="1:21" ht="18.75" x14ac:dyDescent="0.2">
      <c r="A48" s="24" t="s">
        <v>0</v>
      </c>
      <c r="B48" s="3" t="s">
        <v>31</v>
      </c>
      <c r="C48" s="11">
        <v>902</v>
      </c>
      <c r="D48" s="11" t="s">
        <v>30</v>
      </c>
      <c r="E48" s="11" t="s">
        <v>15</v>
      </c>
      <c r="F48" s="11" t="s">
        <v>0</v>
      </c>
      <c r="G48" s="12" t="s">
        <v>0</v>
      </c>
      <c r="H48" s="10">
        <f>H49+H114+H120</f>
        <v>47106.799999999996</v>
      </c>
      <c r="I48" s="10">
        <f>I49+I114+I120</f>
        <v>4620.3999999999996</v>
      </c>
      <c r="J48" s="30" t="e">
        <f>J49+J114+J120+J117</f>
        <v>#REF!</v>
      </c>
      <c r="K48" s="10" t="e">
        <f>K49+K114+K120+K117</f>
        <v>#REF!</v>
      </c>
      <c r="L48" s="10"/>
      <c r="M48" s="10"/>
      <c r="N48" s="10"/>
      <c r="O48" s="22">
        <f t="shared" ref="O48:T48" si="24">O49+O114+O120+O117</f>
        <v>69776.799999999988</v>
      </c>
      <c r="P48" s="22">
        <f t="shared" si="24"/>
        <v>7926.8375700000033</v>
      </c>
      <c r="Q48" s="22">
        <f t="shared" si="24"/>
        <v>0</v>
      </c>
      <c r="R48" s="22">
        <f t="shared" si="24"/>
        <v>6475.6524300000001</v>
      </c>
      <c r="S48" s="22">
        <f t="shared" si="24"/>
        <v>-412.1</v>
      </c>
      <c r="T48" s="22">
        <f t="shared" si="24"/>
        <v>83767.19</v>
      </c>
      <c r="U48" s="60"/>
    </row>
    <row r="49" spans="1:21" ht="37.5" x14ac:dyDescent="0.2">
      <c r="A49" s="24"/>
      <c r="B49" s="14" t="s">
        <v>61</v>
      </c>
      <c r="C49" s="11">
        <v>902</v>
      </c>
      <c r="D49" s="11" t="s">
        <v>30</v>
      </c>
      <c r="E49" s="11" t="s">
        <v>15</v>
      </c>
      <c r="F49" s="11" t="s">
        <v>134</v>
      </c>
      <c r="G49" s="12" t="s">
        <v>0</v>
      </c>
      <c r="H49" s="10">
        <f>H50+H77+H97</f>
        <v>46757.599999999999</v>
      </c>
      <c r="I49" s="10">
        <f>I50+I77+I97</f>
        <v>4620.3999999999996</v>
      </c>
      <c r="J49" s="30">
        <f>J50+J77+J97</f>
        <v>49597.399999999994</v>
      </c>
      <c r="K49" s="10">
        <f>K50+K77+K97</f>
        <v>14363.8</v>
      </c>
      <c r="L49" s="10"/>
      <c r="M49" s="10"/>
      <c r="N49" s="10"/>
      <c r="O49" s="22">
        <f t="shared" ref="O49:T49" si="25">O50+O77+O97</f>
        <v>69735.5</v>
      </c>
      <c r="P49" s="22">
        <f t="shared" si="25"/>
        <v>7926.8375700000033</v>
      </c>
      <c r="Q49" s="22">
        <f t="shared" si="25"/>
        <v>0</v>
      </c>
      <c r="R49" s="22">
        <f t="shared" si="25"/>
        <v>6475.6524300000001</v>
      </c>
      <c r="S49" s="22">
        <f t="shared" si="25"/>
        <v>-412.1</v>
      </c>
      <c r="T49" s="22">
        <f t="shared" si="25"/>
        <v>83741.790000000008</v>
      </c>
      <c r="U49" s="60"/>
    </row>
    <row r="50" spans="1:21" ht="33.75" customHeight="1" x14ac:dyDescent="0.2">
      <c r="A50" s="24"/>
      <c r="B50" s="14" t="s">
        <v>64</v>
      </c>
      <c r="C50" s="11">
        <v>902</v>
      </c>
      <c r="D50" s="11" t="s">
        <v>30</v>
      </c>
      <c r="E50" s="11" t="s">
        <v>15</v>
      </c>
      <c r="F50" s="11" t="s">
        <v>137</v>
      </c>
      <c r="G50" s="12" t="s">
        <v>0</v>
      </c>
      <c r="H50" s="10">
        <f>H51+H53+H57+H62+H64+H67</f>
        <v>32401</v>
      </c>
      <c r="I50" s="10">
        <f>I51+I53+I57+I62+I64+I67</f>
        <v>2730.3999999999996</v>
      </c>
      <c r="J50" s="30">
        <f>J51+J53+J57+J62+J64+J67+J73</f>
        <v>32146.499999999996</v>
      </c>
      <c r="K50" s="10">
        <f>K51+K53+K57+K62+K64+K67+K73+K55+K75</f>
        <v>12266.4</v>
      </c>
      <c r="L50" s="10"/>
      <c r="M50" s="10"/>
      <c r="N50" s="10"/>
      <c r="O50" s="22">
        <f t="shared" ref="O50:T50" si="26">O51+O53+O57+O62+O64+O67+O69+O73+O55+O75+O71</f>
        <v>52436.2</v>
      </c>
      <c r="P50" s="22">
        <f t="shared" si="26"/>
        <v>5447.3800000000028</v>
      </c>
      <c r="Q50" s="22">
        <f t="shared" si="26"/>
        <v>0</v>
      </c>
      <c r="R50" s="22">
        <f t="shared" si="26"/>
        <v>4950.0200000000004</v>
      </c>
      <c r="S50" s="22">
        <f t="shared" si="26"/>
        <v>0</v>
      </c>
      <c r="T50" s="22">
        <f t="shared" si="26"/>
        <v>62849.5</v>
      </c>
      <c r="U50" s="60"/>
    </row>
    <row r="51" spans="1:21" ht="18.75" x14ac:dyDescent="0.2">
      <c r="A51" s="24"/>
      <c r="B51" s="3" t="s">
        <v>410</v>
      </c>
      <c r="C51" s="11">
        <v>902</v>
      </c>
      <c r="D51" s="11" t="s">
        <v>30</v>
      </c>
      <c r="E51" s="11" t="s">
        <v>15</v>
      </c>
      <c r="F51" s="11" t="s">
        <v>402</v>
      </c>
      <c r="G51" s="12"/>
      <c r="H51" s="10">
        <f>H52</f>
        <v>942.9</v>
      </c>
      <c r="I51" s="10">
        <f>I52</f>
        <v>0</v>
      </c>
      <c r="J51" s="30">
        <f>J52</f>
        <v>298.8</v>
      </c>
      <c r="K51" s="10">
        <f>K52</f>
        <v>0</v>
      </c>
      <c r="L51" s="10"/>
      <c r="M51" s="10"/>
      <c r="N51" s="10"/>
      <c r="O51" s="22">
        <f t="shared" ref="O51:T51" si="27">O52</f>
        <v>0</v>
      </c>
      <c r="P51" s="22">
        <f t="shared" si="27"/>
        <v>317.60000000000002</v>
      </c>
      <c r="Q51" s="22">
        <f t="shared" si="27"/>
        <v>0</v>
      </c>
      <c r="R51" s="22">
        <f t="shared" si="27"/>
        <v>0</v>
      </c>
      <c r="S51" s="22">
        <f t="shared" si="27"/>
        <v>0</v>
      </c>
      <c r="T51" s="22">
        <f t="shared" si="27"/>
        <v>317.60000000000002</v>
      </c>
      <c r="U51" s="60"/>
    </row>
    <row r="52" spans="1:21" ht="37.5" x14ac:dyDescent="0.2">
      <c r="A52" s="24"/>
      <c r="B52" s="3" t="s">
        <v>10</v>
      </c>
      <c r="C52" s="11">
        <v>902</v>
      </c>
      <c r="D52" s="11" t="s">
        <v>30</v>
      </c>
      <c r="E52" s="11" t="s">
        <v>15</v>
      </c>
      <c r="F52" s="11" t="s">
        <v>402</v>
      </c>
      <c r="G52" s="12">
        <v>600</v>
      </c>
      <c r="H52" s="10">
        <v>942.9</v>
      </c>
      <c r="I52" s="10"/>
      <c r="J52" s="30">
        <v>298.8</v>
      </c>
      <c r="K52" s="22"/>
      <c r="L52" s="22"/>
      <c r="M52" s="22"/>
      <c r="N52" s="22"/>
      <c r="O52" s="22">
        <v>0</v>
      </c>
      <c r="P52" s="10">
        <v>317.60000000000002</v>
      </c>
      <c r="Q52" s="10"/>
      <c r="R52" s="10"/>
      <c r="S52" s="10"/>
      <c r="T52" s="72">
        <f>P52+R52++S52+Q52</f>
        <v>317.60000000000002</v>
      </c>
      <c r="U52" s="60"/>
    </row>
    <row r="53" spans="1:21" ht="56.25" x14ac:dyDescent="0.2">
      <c r="A53" s="24"/>
      <c r="B53" s="3" t="s">
        <v>322</v>
      </c>
      <c r="C53" s="11">
        <v>902</v>
      </c>
      <c r="D53" s="11" t="s">
        <v>30</v>
      </c>
      <c r="E53" s="11" t="s">
        <v>15</v>
      </c>
      <c r="F53" s="11" t="s">
        <v>295</v>
      </c>
      <c r="G53" s="12" t="s">
        <v>0</v>
      </c>
      <c r="H53" s="10">
        <f>H54</f>
        <v>4360</v>
      </c>
      <c r="I53" s="10">
        <f>I54</f>
        <v>0</v>
      </c>
      <c r="J53" s="30">
        <f>J54</f>
        <v>645</v>
      </c>
      <c r="K53" s="10">
        <f>K54</f>
        <v>0</v>
      </c>
      <c r="L53" s="10"/>
      <c r="M53" s="10"/>
      <c r="N53" s="10"/>
      <c r="O53" s="22">
        <f t="shared" ref="O53:T53" si="28">O54</f>
        <v>0</v>
      </c>
      <c r="P53" s="22">
        <f t="shared" si="28"/>
        <v>3647.68</v>
      </c>
      <c r="Q53" s="22">
        <f t="shared" si="28"/>
        <v>0</v>
      </c>
      <c r="R53" s="22">
        <f t="shared" si="28"/>
        <v>0</v>
      </c>
      <c r="S53" s="22">
        <f t="shared" si="28"/>
        <v>0</v>
      </c>
      <c r="T53" s="22">
        <f t="shared" si="28"/>
        <v>3663.58</v>
      </c>
      <c r="U53" s="60"/>
    </row>
    <row r="54" spans="1:21" ht="37.5" x14ac:dyDescent="0.2">
      <c r="A54" s="24"/>
      <c r="B54" s="3" t="s">
        <v>10</v>
      </c>
      <c r="C54" s="11">
        <v>902</v>
      </c>
      <c r="D54" s="11" t="s">
        <v>30</v>
      </c>
      <c r="E54" s="11" t="s">
        <v>15</v>
      </c>
      <c r="F54" s="11" t="s">
        <v>295</v>
      </c>
      <c r="G54" s="12">
        <v>600</v>
      </c>
      <c r="H54" s="10">
        <v>4360</v>
      </c>
      <c r="I54" s="10"/>
      <c r="J54" s="30">
        <v>645</v>
      </c>
      <c r="K54" s="22">
        <v>0</v>
      </c>
      <c r="L54" s="22"/>
      <c r="M54" s="22"/>
      <c r="N54" s="22"/>
      <c r="O54" s="22">
        <v>0</v>
      </c>
      <c r="P54" s="10">
        <v>3647.68</v>
      </c>
      <c r="Q54" s="10"/>
      <c r="R54" s="10"/>
      <c r="S54" s="10"/>
      <c r="T54" s="72">
        <f>3647.68+15.9</f>
        <v>3663.58</v>
      </c>
      <c r="U54" s="60"/>
    </row>
    <row r="55" spans="1:21" ht="56.25" x14ac:dyDescent="0.2">
      <c r="A55" s="24"/>
      <c r="B55" s="39" t="s">
        <v>500</v>
      </c>
      <c r="C55" s="11">
        <v>902</v>
      </c>
      <c r="D55" s="11" t="s">
        <v>30</v>
      </c>
      <c r="E55" s="11" t="s">
        <v>15</v>
      </c>
      <c r="F55" s="11" t="s">
        <v>499</v>
      </c>
      <c r="G55" s="12"/>
      <c r="H55" s="10"/>
      <c r="I55" s="10"/>
      <c r="J55" s="30">
        <f>J56</f>
        <v>0</v>
      </c>
      <c r="K55" s="22">
        <f>K56</f>
        <v>1010.1</v>
      </c>
      <c r="L55" s="22"/>
      <c r="M55" s="22"/>
      <c r="N55" s="22"/>
      <c r="O55" s="22">
        <f t="shared" ref="O55:T55" si="29">O56</f>
        <v>1010.1</v>
      </c>
      <c r="P55" s="22">
        <f t="shared" si="29"/>
        <v>10.3</v>
      </c>
      <c r="Q55" s="22">
        <f t="shared" si="29"/>
        <v>0</v>
      </c>
      <c r="R55" s="22">
        <f t="shared" si="29"/>
        <v>0</v>
      </c>
      <c r="S55" s="22">
        <f t="shared" si="29"/>
        <v>0</v>
      </c>
      <c r="T55" s="22">
        <f t="shared" si="29"/>
        <v>1020.4</v>
      </c>
      <c r="U55" s="60"/>
    </row>
    <row r="56" spans="1:21" ht="37.5" x14ac:dyDescent="0.2">
      <c r="A56" s="24"/>
      <c r="B56" s="3" t="s">
        <v>10</v>
      </c>
      <c r="C56" s="11">
        <v>902</v>
      </c>
      <c r="D56" s="11" t="s">
        <v>30</v>
      </c>
      <c r="E56" s="11" t="s">
        <v>15</v>
      </c>
      <c r="F56" s="11" t="s">
        <v>499</v>
      </c>
      <c r="G56" s="12">
        <v>600</v>
      </c>
      <c r="H56" s="10"/>
      <c r="I56" s="10"/>
      <c r="J56" s="30"/>
      <c r="K56" s="22">
        <v>1010.1</v>
      </c>
      <c r="L56" s="22"/>
      <c r="M56" s="22"/>
      <c r="N56" s="22"/>
      <c r="O56" s="22">
        <f>J56+K56</f>
        <v>1010.1</v>
      </c>
      <c r="P56" s="10">
        <v>10.3</v>
      </c>
      <c r="Q56" s="10"/>
      <c r="R56" s="10"/>
      <c r="S56" s="10"/>
      <c r="T56" s="72">
        <f>O56+P56+Q56+R56+S56</f>
        <v>1020.4</v>
      </c>
      <c r="U56" s="60"/>
    </row>
    <row r="57" spans="1:21" ht="37.5" x14ac:dyDescent="0.2">
      <c r="A57" s="24"/>
      <c r="B57" s="3" t="s">
        <v>254</v>
      </c>
      <c r="C57" s="11">
        <v>902</v>
      </c>
      <c r="D57" s="11" t="s">
        <v>30</v>
      </c>
      <c r="E57" s="11" t="s">
        <v>15</v>
      </c>
      <c r="F57" s="11" t="s">
        <v>256</v>
      </c>
      <c r="G57" s="12"/>
      <c r="H57" s="10">
        <f>H58+H60</f>
        <v>27078.1</v>
      </c>
      <c r="I57" s="10">
        <f>I58+I60</f>
        <v>2204.1999999999998</v>
      </c>
      <c r="J57" s="30">
        <f>J58+J60</f>
        <v>31182.699999999997</v>
      </c>
      <c r="K57" s="10">
        <f>K58+K60</f>
        <v>1558.4</v>
      </c>
      <c r="L57" s="10"/>
      <c r="M57" s="10"/>
      <c r="N57" s="10"/>
      <c r="O57" s="22">
        <f t="shared" ref="O57:T57" si="30">O58+O60</f>
        <v>32741.1</v>
      </c>
      <c r="P57" s="22">
        <f t="shared" si="30"/>
        <v>0</v>
      </c>
      <c r="Q57" s="22">
        <f t="shared" si="30"/>
        <v>0</v>
      </c>
      <c r="R57" s="22">
        <f t="shared" si="30"/>
        <v>0</v>
      </c>
      <c r="S57" s="22">
        <f t="shared" si="30"/>
        <v>0</v>
      </c>
      <c r="T57" s="22">
        <f t="shared" si="30"/>
        <v>32741.1</v>
      </c>
      <c r="U57" s="60"/>
    </row>
    <row r="58" spans="1:21" ht="37.5" x14ac:dyDescent="0.2">
      <c r="A58" s="24" t="s">
        <v>0</v>
      </c>
      <c r="B58" s="3" t="s">
        <v>63</v>
      </c>
      <c r="C58" s="11">
        <v>902</v>
      </c>
      <c r="D58" s="11" t="s">
        <v>30</v>
      </c>
      <c r="E58" s="11" t="s">
        <v>15</v>
      </c>
      <c r="F58" s="11" t="s">
        <v>138</v>
      </c>
      <c r="G58" s="12" t="s">
        <v>0</v>
      </c>
      <c r="H58" s="10">
        <f>H59</f>
        <v>26962.1</v>
      </c>
      <c r="I58" s="10">
        <f>I59</f>
        <v>0</v>
      </c>
      <c r="J58" s="30">
        <f>J59</f>
        <v>31100.699999999997</v>
      </c>
      <c r="K58" s="10">
        <f>K59</f>
        <v>0</v>
      </c>
      <c r="L58" s="10"/>
      <c r="M58" s="10"/>
      <c r="N58" s="10"/>
      <c r="O58" s="22">
        <f t="shared" ref="O58:T58" si="31">O59</f>
        <v>31100.699999999997</v>
      </c>
      <c r="P58" s="22">
        <f t="shared" si="31"/>
        <v>0</v>
      </c>
      <c r="Q58" s="22">
        <f t="shared" si="31"/>
        <v>0</v>
      </c>
      <c r="R58" s="22">
        <f t="shared" si="31"/>
        <v>0</v>
      </c>
      <c r="S58" s="22">
        <f t="shared" si="31"/>
        <v>0</v>
      </c>
      <c r="T58" s="22">
        <f t="shared" si="31"/>
        <v>31100.699999999997</v>
      </c>
      <c r="U58" s="60"/>
    </row>
    <row r="59" spans="1:21" ht="37.5" x14ac:dyDescent="0.2">
      <c r="A59" s="24" t="s">
        <v>0</v>
      </c>
      <c r="B59" s="3" t="s">
        <v>10</v>
      </c>
      <c r="C59" s="11">
        <v>902</v>
      </c>
      <c r="D59" s="11" t="s">
        <v>30</v>
      </c>
      <c r="E59" s="11" t="s">
        <v>15</v>
      </c>
      <c r="F59" s="11" t="s">
        <v>138</v>
      </c>
      <c r="G59" s="12" t="s">
        <v>11</v>
      </c>
      <c r="H59" s="10">
        <f>29282.3-2204.2-116</f>
        <v>26962.1</v>
      </c>
      <c r="I59" s="10"/>
      <c r="J59" s="30">
        <f>32659.1-1558.4</f>
        <v>31100.699999999997</v>
      </c>
      <c r="K59" s="22"/>
      <c r="L59" s="22"/>
      <c r="M59" s="22"/>
      <c r="N59" s="22"/>
      <c r="O59" s="22">
        <f>J59+K59+M59+N59+L59</f>
        <v>31100.699999999997</v>
      </c>
      <c r="P59" s="10">
        <f>-1451.8+1451.8</f>
        <v>0</v>
      </c>
      <c r="Q59" s="10"/>
      <c r="R59" s="10"/>
      <c r="S59" s="10"/>
      <c r="T59" s="72">
        <f>O59+P59+Q59+R59+S59</f>
        <v>31100.699999999997</v>
      </c>
      <c r="U59" s="60"/>
    </row>
    <row r="60" spans="1:21" ht="37.5" x14ac:dyDescent="0.2">
      <c r="A60" s="24"/>
      <c r="B60" s="3" t="s">
        <v>338</v>
      </c>
      <c r="C60" s="11">
        <v>902</v>
      </c>
      <c r="D60" s="11" t="s">
        <v>30</v>
      </c>
      <c r="E60" s="11" t="s">
        <v>15</v>
      </c>
      <c r="F60" s="11" t="s">
        <v>340</v>
      </c>
      <c r="G60" s="12"/>
      <c r="H60" s="10">
        <f>H61</f>
        <v>116</v>
      </c>
      <c r="I60" s="10">
        <f>I61</f>
        <v>2204.1999999999998</v>
      </c>
      <c r="J60" s="30">
        <f>J61</f>
        <v>82</v>
      </c>
      <c r="K60" s="10">
        <f>K61</f>
        <v>1558.4</v>
      </c>
      <c r="L60" s="10"/>
      <c r="M60" s="10"/>
      <c r="N60" s="10"/>
      <c r="O60" s="22">
        <f t="shared" ref="O60:T60" si="32">O61</f>
        <v>1640.4</v>
      </c>
      <c r="P60" s="22">
        <f t="shared" si="32"/>
        <v>0</v>
      </c>
      <c r="Q60" s="22">
        <f t="shared" si="32"/>
        <v>0</v>
      </c>
      <c r="R60" s="22">
        <f t="shared" si="32"/>
        <v>0</v>
      </c>
      <c r="S60" s="22">
        <f t="shared" si="32"/>
        <v>0</v>
      </c>
      <c r="T60" s="22">
        <f t="shared" si="32"/>
        <v>1640.4</v>
      </c>
      <c r="U60" s="60"/>
    </row>
    <row r="61" spans="1:21" ht="37.5" x14ac:dyDescent="0.2">
      <c r="A61" s="24"/>
      <c r="B61" s="3" t="s">
        <v>10</v>
      </c>
      <c r="C61" s="11">
        <v>902</v>
      </c>
      <c r="D61" s="11" t="s">
        <v>30</v>
      </c>
      <c r="E61" s="11" t="s">
        <v>15</v>
      </c>
      <c r="F61" s="11" t="s">
        <v>340</v>
      </c>
      <c r="G61" s="12">
        <v>600</v>
      </c>
      <c r="H61" s="10">
        <v>116</v>
      </c>
      <c r="I61" s="10">
        <v>2204.1999999999998</v>
      </c>
      <c r="J61" s="30">
        <v>82</v>
      </c>
      <c r="K61" s="22">
        <v>1558.4</v>
      </c>
      <c r="L61" s="22"/>
      <c r="M61" s="22"/>
      <c r="N61" s="22"/>
      <c r="O61" s="22">
        <f>J61+K61+M61+N61+L61</f>
        <v>1640.4</v>
      </c>
      <c r="P61" s="10"/>
      <c r="Q61" s="10"/>
      <c r="R61" s="10"/>
      <c r="S61" s="10"/>
      <c r="T61" s="72">
        <f>O61+P61+Q61+R61+S61</f>
        <v>1640.4</v>
      </c>
      <c r="U61" s="60"/>
    </row>
    <row r="62" spans="1:21" ht="18.75" x14ac:dyDescent="0.3">
      <c r="A62" s="24" t="s">
        <v>0</v>
      </c>
      <c r="B62" s="18" t="s">
        <v>365</v>
      </c>
      <c r="C62" s="11">
        <v>902</v>
      </c>
      <c r="D62" s="11" t="s">
        <v>30</v>
      </c>
      <c r="E62" s="11" t="s">
        <v>15</v>
      </c>
      <c r="F62" s="11" t="s">
        <v>139</v>
      </c>
      <c r="G62" s="12"/>
      <c r="H62" s="10">
        <f>H63</f>
        <v>20</v>
      </c>
      <c r="I62" s="10">
        <f>I63</f>
        <v>0</v>
      </c>
      <c r="J62" s="30">
        <f>J63</f>
        <v>20</v>
      </c>
      <c r="K62" s="10">
        <f>K63</f>
        <v>0</v>
      </c>
      <c r="L62" s="10"/>
      <c r="M62" s="10"/>
      <c r="N62" s="10"/>
      <c r="O62" s="22">
        <f t="shared" ref="O62:T62" si="33">O63</f>
        <v>20</v>
      </c>
      <c r="P62" s="22">
        <f t="shared" si="33"/>
        <v>0</v>
      </c>
      <c r="Q62" s="22">
        <f t="shared" si="33"/>
        <v>0</v>
      </c>
      <c r="R62" s="22">
        <f t="shared" si="33"/>
        <v>0</v>
      </c>
      <c r="S62" s="22">
        <f t="shared" si="33"/>
        <v>0</v>
      </c>
      <c r="T62" s="22">
        <f t="shared" si="33"/>
        <v>20</v>
      </c>
      <c r="U62" s="60"/>
    </row>
    <row r="63" spans="1:21" ht="37.5" x14ac:dyDescent="0.2">
      <c r="A63" s="24" t="s">
        <v>0</v>
      </c>
      <c r="B63" s="3" t="s">
        <v>10</v>
      </c>
      <c r="C63" s="11">
        <v>902</v>
      </c>
      <c r="D63" s="11" t="s">
        <v>30</v>
      </c>
      <c r="E63" s="11" t="s">
        <v>15</v>
      </c>
      <c r="F63" s="11" t="s">
        <v>139</v>
      </c>
      <c r="G63" s="12">
        <v>600</v>
      </c>
      <c r="H63" s="10">
        <v>20</v>
      </c>
      <c r="I63" s="10"/>
      <c r="J63" s="30">
        <v>20</v>
      </c>
      <c r="K63" s="22"/>
      <c r="L63" s="22"/>
      <c r="M63" s="22"/>
      <c r="N63" s="22"/>
      <c r="O63" s="22">
        <f>J63+K63+M63+N63+L63</f>
        <v>20</v>
      </c>
      <c r="P63" s="10"/>
      <c r="Q63" s="10"/>
      <c r="R63" s="10"/>
      <c r="S63" s="10"/>
      <c r="T63" s="72">
        <f>O63+P63+Q63+R63+S63</f>
        <v>20</v>
      </c>
      <c r="U63" s="60"/>
    </row>
    <row r="64" spans="1:21" ht="60" customHeight="1" x14ac:dyDescent="0.2">
      <c r="A64" s="24"/>
      <c r="B64" s="3" t="s">
        <v>420</v>
      </c>
      <c r="C64" s="11">
        <v>902</v>
      </c>
      <c r="D64" s="11" t="s">
        <v>30</v>
      </c>
      <c r="E64" s="11" t="s">
        <v>15</v>
      </c>
      <c r="F64" s="11" t="s">
        <v>422</v>
      </c>
      <c r="G64" s="12"/>
      <c r="H64" s="10">
        <f t="shared" ref="H64:K65" si="34">H65</f>
        <v>0</v>
      </c>
      <c r="I64" s="10">
        <f t="shared" si="34"/>
        <v>526.20000000000005</v>
      </c>
      <c r="J64" s="30">
        <f t="shared" si="34"/>
        <v>0</v>
      </c>
      <c r="K64" s="10">
        <f t="shared" si="34"/>
        <v>547.9</v>
      </c>
      <c r="L64" s="10"/>
      <c r="M64" s="10"/>
      <c r="N64" s="10"/>
      <c r="O64" s="22">
        <f t="shared" ref="O64:T65" si="35">O65</f>
        <v>547.9</v>
      </c>
      <c r="P64" s="22">
        <f t="shared" si="35"/>
        <v>0</v>
      </c>
      <c r="Q64" s="22">
        <f t="shared" si="35"/>
        <v>0</v>
      </c>
      <c r="R64" s="22">
        <f t="shared" si="35"/>
        <v>0</v>
      </c>
      <c r="S64" s="22">
        <f t="shared" si="35"/>
        <v>0</v>
      </c>
      <c r="T64" s="22">
        <f t="shared" si="35"/>
        <v>547.9</v>
      </c>
      <c r="U64" s="60"/>
    </row>
    <row r="65" spans="1:21" ht="21.75" customHeight="1" x14ac:dyDescent="0.2">
      <c r="A65" s="24" t="s">
        <v>0</v>
      </c>
      <c r="B65" s="3" t="s">
        <v>123</v>
      </c>
      <c r="C65" s="11">
        <v>902</v>
      </c>
      <c r="D65" s="11" t="s">
        <v>30</v>
      </c>
      <c r="E65" s="11" t="s">
        <v>15</v>
      </c>
      <c r="F65" s="11" t="s">
        <v>247</v>
      </c>
      <c r="G65" s="12"/>
      <c r="H65" s="10">
        <f t="shared" si="34"/>
        <v>0</v>
      </c>
      <c r="I65" s="10">
        <f t="shared" si="34"/>
        <v>526.20000000000005</v>
      </c>
      <c r="J65" s="30">
        <f t="shared" si="34"/>
        <v>0</v>
      </c>
      <c r="K65" s="10">
        <f t="shared" si="34"/>
        <v>547.9</v>
      </c>
      <c r="L65" s="10"/>
      <c r="M65" s="10"/>
      <c r="N65" s="10"/>
      <c r="O65" s="22">
        <f t="shared" si="35"/>
        <v>547.9</v>
      </c>
      <c r="P65" s="22">
        <f t="shared" si="35"/>
        <v>0</v>
      </c>
      <c r="Q65" s="22">
        <f t="shared" si="35"/>
        <v>0</v>
      </c>
      <c r="R65" s="22">
        <f t="shared" si="35"/>
        <v>0</v>
      </c>
      <c r="S65" s="22">
        <f t="shared" si="35"/>
        <v>0</v>
      </c>
      <c r="T65" s="22">
        <f t="shared" si="35"/>
        <v>547.9</v>
      </c>
      <c r="U65" s="60"/>
    </row>
    <row r="66" spans="1:21" ht="39.75" customHeight="1" x14ac:dyDescent="0.2">
      <c r="A66" s="24" t="s">
        <v>0</v>
      </c>
      <c r="B66" s="3" t="s">
        <v>10</v>
      </c>
      <c r="C66" s="11">
        <v>902</v>
      </c>
      <c r="D66" s="11" t="s">
        <v>30</v>
      </c>
      <c r="E66" s="11" t="s">
        <v>15</v>
      </c>
      <c r="F66" s="11" t="s">
        <v>247</v>
      </c>
      <c r="G66" s="12">
        <v>600</v>
      </c>
      <c r="H66" s="10"/>
      <c r="I66" s="10">
        <v>526.20000000000005</v>
      </c>
      <c r="J66" s="30"/>
      <c r="K66" s="22">
        <v>547.9</v>
      </c>
      <c r="L66" s="22"/>
      <c r="M66" s="22"/>
      <c r="N66" s="22"/>
      <c r="O66" s="22">
        <f>J66+K66+M66+N66+L66</f>
        <v>547.9</v>
      </c>
      <c r="P66" s="10"/>
      <c r="Q66" s="10"/>
      <c r="R66" s="10"/>
      <c r="S66" s="10"/>
      <c r="T66" s="72">
        <f>O66+P66+Q66+R66+S66</f>
        <v>547.9</v>
      </c>
      <c r="U66" s="60"/>
    </row>
    <row r="67" spans="1:21" ht="18.75" x14ac:dyDescent="0.2">
      <c r="A67" s="65"/>
      <c r="B67" s="3" t="s">
        <v>470</v>
      </c>
      <c r="C67" s="11">
        <v>902</v>
      </c>
      <c r="D67" s="11" t="s">
        <v>30</v>
      </c>
      <c r="E67" s="11" t="s">
        <v>15</v>
      </c>
      <c r="F67" s="11" t="s">
        <v>384</v>
      </c>
      <c r="G67" s="12"/>
      <c r="H67" s="10">
        <f>H69</f>
        <v>0</v>
      </c>
      <c r="I67" s="10">
        <f>I69</f>
        <v>0</v>
      </c>
      <c r="J67" s="30">
        <f>J69+J68</f>
        <v>0</v>
      </c>
      <c r="K67" s="10">
        <f>K69+K68</f>
        <v>0</v>
      </c>
      <c r="L67" s="10"/>
      <c r="M67" s="10"/>
      <c r="N67" s="10"/>
      <c r="O67" s="22">
        <f t="shared" ref="O67:T67" si="36">O69+O68</f>
        <v>0</v>
      </c>
      <c r="P67" s="22">
        <f t="shared" si="36"/>
        <v>0</v>
      </c>
      <c r="Q67" s="22">
        <f t="shared" si="36"/>
        <v>0</v>
      </c>
      <c r="R67" s="22">
        <f t="shared" si="36"/>
        <v>4950.0200000000004</v>
      </c>
      <c r="S67" s="22">
        <f t="shared" si="36"/>
        <v>0</v>
      </c>
      <c r="T67" s="22">
        <f t="shared" si="36"/>
        <v>4950.0200000000004</v>
      </c>
      <c r="U67" s="60"/>
    </row>
    <row r="68" spans="1:21" ht="37.5" x14ac:dyDescent="0.2">
      <c r="A68" s="24"/>
      <c r="B68" s="3" t="s">
        <v>10</v>
      </c>
      <c r="C68" s="11">
        <v>902</v>
      </c>
      <c r="D68" s="11" t="s">
        <v>30</v>
      </c>
      <c r="E68" s="11" t="s">
        <v>15</v>
      </c>
      <c r="F68" s="11" t="s">
        <v>384</v>
      </c>
      <c r="G68" s="12">
        <v>600</v>
      </c>
      <c r="H68" s="10"/>
      <c r="I68" s="10">
        <v>4500</v>
      </c>
      <c r="J68" s="30"/>
      <c r="K68" s="10">
        <v>0</v>
      </c>
      <c r="L68" s="10"/>
      <c r="M68" s="10"/>
      <c r="N68" s="10"/>
      <c r="O68" s="22">
        <f>J68+K68+M68+N68+L68</f>
        <v>0</v>
      </c>
      <c r="P68" s="10"/>
      <c r="Q68" s="10"/>
      <c r="R68" s="10">
        <v>4950.0200000000004</v>
      </c>
      <c r="S68" s="10">
        <v>0</v>
      </c>
      <c r="T68" s="72">
        <f>O68+P68+Q68+R68+S68</f>
        <v>4950.0200000000004</v>
      </c>
      <c r="U68" s="60"/>
    </row>
    <row r="69" spans="1:21" ht="37.5" x14ac:dyDescent="0.2">
      <c r="A69" s="24"/>
      <c r="B69" s="3" t="s">
        <v>356</v>
      </c>
      <c r="C69" s="11">
        <v>902</v>
      </c>
      <c r="D69" s="11" t="s">
        <v>30</v>
      </c>
      <c r="E69" s="11" t="s">
        <v>15</v>
      </c>
      <c r="F69" s="11" t="s">
        <v>423</v>
      </c>
      <c r="G69" s="12"/>
      <c r="H69" s="10">
        <f>H70</f>
        <v>0</v>
      </c>
      <c r="I69" s="10">
        <f>I70</f>
        <v>0</v>
      </c>
      <c r="J69" s="30">
        <f>J70</f>
        <v>0</v>
      </c>
      <c r="K69" s="10">
        <f>K70</f>
        <v>0</v>
      </c>
      <c r="L69" s="10"/>
      <c r="M69" s="10"/>
      <c r="N69" s="10"/>
      <c r="O69" s="22">
        <f t="shared" ref="O69:T69" si="37">J69+K69+M69+N69</f>
        <v>0</v>
      </c>
      <c r="P69" s="22">
        <f t="shared" si="37"/>
        <v>0</v>
      </c>
      <c r="Q69" s="22">
        <f t="shared" si="37"/>
        <v>0</v>
      </c>
      <c r="R69" s="22">
        <f t="shared" si="37"/>
        <v>0</v>
      </c>
      <c r="S69" s="22">
        <f t="shared" si="37"/>
        <v>0</v>
      </c>
      <c r="T69" s="22">
        <f t="shared" si="37"/>
        <v>0</v>
      </c>
      <c r="U69" s="60"/>
    </row>
    <row r="70" spans="1:21" ht="37.5" x14ac:dyDescent="0.2">
      <c r="A70" s="24"/>
      <c r="B70" s="3" t="s">
        <v>10</v>
      </c>
      <c r="C70" s="11">
        <v>902</v>
      </c>
      <c r="D70" s="11" t="s">
        <v>30</v>
      </c>
      <c r="E70" s="11" t="s">
        <v>15</v>
      </c>
      <c r="F70" s="11" t="s">
        <v>423</v>
      </c>
      <c r="G70" s="12">
        <v>600</v>
      </c>
      <c r="H70" s="10"/>
      <c r="I70" s="10">
        <v>0</v>
      </c>
      <c r="J70" s="30">
        <f>H70+I70</f>
        <v>0</v>
      </c>
      <c r="K70" s="22"/>
      <c r="L70" s="22"/>
      <c r="M70" s="22"/>
      <c r="N70" s="22"/>
      <c r="O70" s="22">
        <f>J70+K70+M70+N70</f>
        <v>0</v>
      </c>
      <c r="P70" s="10"/>
      <c r="Q70" s="10"/>
      <c r="R70" s="10"/>
      <c r="S70" s="10"/>
      <c r="T70" s="72">
        <f>O70+P70+Q70+R70+S70</f>
        <v>0</v>
      </c>
      <c r="U70" s="60"/>
    </row>
    <row r="71" spans="1:21" ht="58.5" customHeight="1" x14ac:dyDescent="0.2">
      <c r="A71" s="24"/>
      <c r="B71" s="3" t="s">
        <v>536</v>
      </c>
      <c r="C71" s="11">
        <v>902</v>
      </c>
      <c r="D71" s="11" t="s">
        <v>30</v>
      </c>
      <c r="E71" s="11" t="s">
        <v>15</v>
      </c>
      <c r="F71" s="11" t="s">
        <v>537</v>
      </c>
      <c r="G71" s="12"/>
      <c r="H71" s="10"/>
      <c r="I71" s="10"/>
      <c r="J71" s="30"/>
      <c r="K71" s="22"/>
      <c r="L71" s="22"/>
      <c r="M71" s="22"/>
      <c r="N71" s="22"/>
      <c r="O71" s="22">
        <f t="shared" ref="O71:T71" si="38">O72</f>
        <v>0</v>
      </c>
      <c r="P71" s="10">
        <f t="shared" si="38"/>
        <v>20</v>
      </c>
      <c r="Q71" s="10">
        <f t="shared" si="38"/>
        <v>0</v>
      </c>
      <c r="R71" s="10">
        <f t="shared" si="38"/>
        <v>0</v>
      </c>
      <c r="S71" s="10">
        <f t="shared" si="38"/>
        <v>0</v>
      </c>
      <c r="T71" s="72">
        <f t="shared" si="38"/>
        <v>20</v>
      </c>
      <c r="U71" s="60"/>
    </row>
    <row r="72" spans="1:21" ht="37.5" x14ac:dyDescent="0.2">
      <c r="A72" s="24"/>
      <c r="B72" s="3" t="s">
        <v>10</v>
      </c>
      <c r="C72" s="11">
        <v>902</v>
      </c>
      <c r="D72" s="11" t="s">
        <v>30</v>
      </c>
      <c r="E72" s="11" t="s">
        <v>15</v>
      </c>
      <c r="F72" s="11" t="s">
        <v>537</v>
      </c>
      <c r="G72" s="12">
        <v>600</v>
      </c>
      <c r="H72" s="10"/>
      <c r="I72" s="10"/>
      <c r="J72" s="30"/>
      <c r="K72" s="22"/>
      <c r="L72" s="22"/>
      <c r="M72" s="22"/>
      <c r="N72" s="22"/>
      <c r="O72" s="22">
        <v>0</v>
      </c>
      <c r="P72" s="10">
        <v>20</v>
      </c>
      <c r="Q72" s="10"/>
      <c r="R72" s="10"/>
      <c r="S72" s="10"/>
      <c r="T72" s="72">
        <f>O72+P72+Q72+R72+S72</f>
        <v>20</v>
      </c>
      <c r="U72" s="60"/>
    </row>
    <row r="73" spans="1:21" ht="37.5" x14ac:dyDescent="0.2">
      <c r="A73" s="24"/>
      <c r="B73" s="3" t="s">
        <v>465</v>
      </c>
      <c r="C73" s="11">
        <v>902</v>
      </c>
      <c r="D73" s="11" t="s">
        <v>30</v>
      </c>
      <c r="E73" s="11" t="s">
        <v>15</v>
      </c>
      <c r="F73" s="11" t="s">
        <v>463</v>
      </c>
      <c r="G73" s="12"/>
      <c r="H73" s="10"/>
      <c r="I73" s="10"/>
      <c r="J73" s="30">
        <f>J74</f>
        <v>0</v>
      </c>
      <c r="K73" s="10">
        <f>K74</f>
        <v>0</v>
      </c>
      <c r="L73" s="10"/>
      <c r="M73" s="10"/>
      <c r="N73" s="10"/>
      <c r="O73" s="22">
        <f t="shared" ref="O73:T73" si="39">O74</f>
        <v>0</v>
      </c>
      <c r="P73" s="22">
        <f t="shared" si="39"/>
        <v>0</v>
      </c>
      <c r="Q73" s="22">
        <f t="shared" si="39"/>
        <v>0</v>
      </c>
      <c r="R73" s="22">
        <f t="shared" si="39"/>
        <v>0</v>
      </c>
      <c r="S73" s="22">
        <f t="shared" si="39"/>
        <v>0</v>
      </c>
      <c r="T73" s="22">
        <f t="shared" si="39"/>
        <v>0</v>
      </c>
      <c r="U73" s="60"/>
    </row>
    <row r="74" spans="1:21" ht="37.5" x14ac:dyDescent="0.2">
      <c r="A74" s="24"/>
      <c r="B74" s="3" t="s">
        <v>10</v>
      </c>
      <c r="C74" s="11">
        <v>902</v>
      </c>
      <c r="D74" s="11" t="s">
        <v>30</v>
      </c>
      <c r="E74" s="11" t="s">
        <v>15</v>
      </c>
      <c r="F74" s="11" t="s">
        <v>463</v>
      </c>
      <c r="G74" s="12">
        <v>600</v>
      </c>
      <c r="H74" s="10"/>
      <c r="I74" s="10"/>
      <c r="J74" s="30"/>
      <c r="K74" s="22"/>
      <c r="L74" s="22"/>
      <c r="M74" s="22"/>
      <c r="N74" s="22"/>
      <c r="O74" s="22">
        <f>J74+K74+M74+N74+L74</f>
        <v>0</v>
      </c>
      <c r="P74" s="10"/>
      <c r="Q74" s="10"/>
      <c r="R74" s="10"/>
      <c r="S74" s="10"/>
      <c r="T74" s="72">
        <f>O74+P74+Q74+R74+S74</f>
        <v>0</v>
      </c>
      <c r="U74" s="60"/>
    </row>
    <row r="75" spans="1:21" ht="18.75" x14ac:dyDescent="0.2">
      <c r="A75" s="24"/>
      <c r="B75" s="3" t="s">
        <v>503</v>
      </c>
      <c r="C75" s="11">
        <v>902</v>
      </c>
      <c r="D75" s="11" t="s">
        <v>30</v>
      </c>
      <c r="E75" s="11" t="s">
        <v>15</v>
      </c>
      <c r="F75" s="11" t="s">
        <v>520</v>
      </c>
      <c r="G75" s="12"/>
      <c r="H75" s="10"/>
      <c r="I75" s="10"/>
      <c r="J75" s="30"/>
      <c r="K75" s="22">
        <f>K76</f>
        <v>9150</v>
      </c>
      <c r="L75" s="22"/>
      <c r="M75" s="22"/>
      <c r="N75" s="22"/>
      <c r="O75" s="22">
        <f t="shared" ref="O75:T75" si="40">O76</f>
        <v>18117.099999999999</v>
      </c>
      <c r="P75" s="22">
        <f t="shared" si="40"/>
        <v>1451.8000000000029</v>
      </c>
      <c r="Q75" s="22">
        <f t="shared" si="40"/>
        <v>0</v>
      </c>
      <c r="R75" s="22">
        <f t="shared" si="40"/>
        <v>0</v>
      </c>
      <c r="S75" s="22">
        <f t="shared" si="40"/>
        <v>0</v>
      </c>
      <c r="T75" s="22">
        <f t="shared" si="40"/>
        <v>19568.900000000001</v>
      </c>
      <c r="U75" s="60"/>
    </row>
    <row r="76" spans="1:21" ht="37.5" x14ac:dyDescent="0.2">
      <c r="A76" s="24"/>
      <c r="B76" s="3" t="s">
        <v>10</v>
      </c>
      <c r="C76" s="11">
        <v>902</v>
      </c>
      <c r="D76" s="11" t="s">
        <v>30</v>
      </c>
      <c r="E76" s="11" t="s">
        <v>15</v>
      </c>
      <c r="F76" s="11" t="s">
        <v>520</v>
      </c>
      <c r="G76" s="12">
        <v>600</v>
      </c>
      <c r="H76" s="10"/>
      <c r="I76" s="10"/>
      <c r="J76" s="30"/>
      <c r="K76" s="22">
        <v>9150</v>
      </c>
      <c r="L76" s="22"/>
      <c r="M76" s="22"/>
      <c r="N76" s="22"/>
      <c r="O76" s="22">
        <f>9150+8967.1</f>
        <v>18117.099999999999</v>
      </c>
      <c r="P76" s="10">
        <f>19568.9-18117.1</f>
        <v>1451.8000000000029</v>
      </c>
      <c r="Q76" s="10">
        <v>0</v>
      </c>
      <c r="R76" s="10"/>
      <c r="S76" s="10"/>
      <c r="T76" s="72">
        <f>O76+P76+Q76+R76+S76</f>
        <v>19568.900000000001</v>
      </c>
      <c r="U76" s="60"/>
    </row>
    <row r="77" spans="1:21" ht="24.75" customHeight="1" x14ac:dyDescent="0.2">
      <c r="A77" s="24"/>
      <c r="B77" s="14" t="s">
        <v>65</v>
      </c>
      <c r="C77" s="11">
        <v>902</v>
      </c>
      <c r="D77" s="11" t="s">
        <v>30</v>
      </c>
      <c r="E77" s="11" t="s">
        <v>15</v>
      </c>
      <c r="F77" s="11" t="s">
        <v>145</v>
      </c>
      <c r="G77" s="12" t="s">
        <v>0</v>
      </c>
      <c r="H77" s="10">
        <f>H78+H82+H87+H90</f>
        <v>1242.5999999999999</v>
      </c>
      <c r="I77" s="10">
        <f>I78+I82+I87+I90</f>
        <v>229.2</v>
      </c>
      <c r="J77" s="30">
        <f>J78+J82+J87+J90+J93</f>
        <v>2239.46</v>
      </c>
      <c r="K77" s="10">
        <f>K78+K82+K87+K90+K93+K95</f>
        <v>553.5</v>
      </c>
      <c r="L77" s="10"/>
      <c r="M77" s="10"/>
      <c r="N77" s="10"/>
      <c r="O77" s="22">
        <f>O78+O82+O85+O87+O90+O95+O80</f>
        <v>2719.9999999999995</v>
      </c>
      <c r="P77" s="22">
        <f>P78+P82+P85+P87+P90+P95+P80</f>
        <v>598.56000000000006</v>
      </c>
      <c r="Q77" s="22">
        <f>Q78+Q82+Q85+Q87+Q90+Q95+Q80</f>
        <v>0</v>
      </c>
      <c r="R77" s="22">
        <f>R78+R82+R85+R87+R90+R95+R80</f>
        <v>0</v>
      </c>
      <c r="S77" s="22">
        <f>S78+S82+S85+S87+S90+S95+S80</f>
        <v>-412.1</v>
      </c>
      <c r="T77" s="22">
        <f>T78+T82+T85+T80+T87+T90+T95</f>
        <v>2906.4599999999996</v>
      </c>
      <c r="U77" s="60"/>
    </row>
    <row r="78" spans="1:21" ht="18.75" x14ac:dyDescent="0.2">
      <c r="A78" s="24"/>
      <c r="B78" s="3" t="s">
        <v>410</v>
      </c>
      <c r="C78" s="11">
        <v>902</v>
      </c>
      <c r="D78" s="11" t="s">
        <v>30</v>
      </c>
      <c r="E78" s="11" t="s">
        <v>15</v>
      </c>
      <c r="F78" s="11" t="s">
        <v>389</v>
      </c>
      <c r="G78" s="12" t="s">
        <v>0</v>
      </c>
      <c r="H78" s="10">
        <f>H79</f>
        <v>3.6</v>
      </c>
      <c r="I78" s="10">
        <f>I79</f>
        <v>0</v>
      </c>
      <c r="J78" s="30">
        <f>J79</f>
        <v>72.959999999999994</v>
      </c>
      <c r="K78" s="10">
        <f>K79</f>
        <v>0</v>
      </c>
      <c r="L78" s="10"/>
      <c r="M78" s="10"/>
      <c r="N78" s="10"/>
      <c r="O78" s="22">
        <f t="shared" ref="O78:T78" si="41">O79</f>
        <v>0</v>
      </c>
      <c r="P78" s="22">
        <f t="shared" si="41"/>
        <v>72.959999999999994</v>
      </c>
      <c r="Q78" s="22">
        <f t="shared" si="41"/>
        <v>0</v>
      </c>
      <c r="R78" s="22">
        <f t="shared" si="41"/>
        <v>0</v>
      </c>
      <c r="S78" s="22">
        <f t="shared" si="41"/>
        <v>0</v>
      </c>
      <c r="T78" s="22">
        <f t="shared" si="41"/>
        <v>72.959999999999994</v>
      </c>
      <c r="U78" s="60"/>
    </row>
    <row r="79" spans="1:21" ht="37.5" x14ac:dyDescent="0.2">
      <c r="A79" s="24"/>
      <c r="B79" s="14" t="s">
        <v>10</v>
      </c>
      <c r="C79" s="11">
        <v>902</v>
      </c>
      <c r="D79" s="11" t="s">
        <v>30</v>
      </c>
      <c r="E79" s="11" t="s">
        <v>15</v>
      </c>
      <c r="F79" s="11" t="s">
        <v>389</v>
      </c>
      <c r="G79" s="12">
        <v>600</v>
      </c>
      <c r="H79" s="10">
        <v>3.6</v>
      </c>
      <c r="I79" s="10"/>
      <c r="J79" s="30">
        <v>72.959999999999994</v>
      </c>
      <c r="K79" s="22"/>
      <c r="L79" s="22"/>
      <c r="M79" s="22"/>
      <c r="N79" s="22"/>
      <c r="O79" s="22">
        <v>0</v>
      </c>
      <c r="P79" s="10">
        <v>72.959999999999994</v>
      </c>
      <c r="Q79" s="10"/>
      <c r="R79" s="10"/>
      <c r="S79" s="10"/>
      <c r="T79" s="72">
        <f>O79+P79+Q79+R79+S79</f>
        <v>72.959999999999994</v>
      </c>
      <c r="U79" s="60"/>
    </row>
    <row r="80" spans="1:21" ht="59.25" customHeight="1" x14ac:dyDescent="0.2">
      <c r="A80" s="24"/>
      <c r="B80" s="14" t="s">
        <v>412</v>
      </c>
      <c r="C80" s="11">
        <v>902</v>
      </c>
      <c r="D80" s="11" t="s">
        <v>30</v>
      </c>
      <c r="E80" s="11" t="s">
        <v>15</v>
      </c>
      <c r="F80" s="11" t="s">
        <v>540</v>
      </c>
      <c r="G80" s="12" t="s">
        <v>0</v>
      </c>
      <c r="H80" s="10"/>
      <c r="I80" s="10"/>
      <c r="J80" s="30"/>
      <c r="K80" s="22"/>
      <c r="L80" s="22"/>
      <c r="M80" s="22"/>
      <c r="N80" s="22"/>
      <c r="O80" s="22">
        <f t="shared" ref="O80:T80" si="42">O81</f>
        <v>0</v>
      </c>
      <c r="P80" s="10">
        <f t="shared" si="42"/>
        <v>525.6</v>
      </c>
      <c r="Q80" s="10">
        <f t="shared" si="42"/>
        <v>0</v>
      </c>
      <c r="R80" s="10">
        <f t="shared" si="42"/>
        <v>0</v>
      </c>
      <c r="S80" s="10">
        <f t="shared" si="42"/>
        <v>0</v>
      </c>
      <c r="T80" s="72">
        <f t="shared" si="42"/>
        <v>525.6</v>
      </c>
      <c r="U80" s="60"/>
    </row>
    <row r="81" spans="1:21" ht="37.5" x14ac:dyDescent="0.2">
      <c r="A81" s="24"/>
      <c r="B81" s="14" t="s">
        <v>10</v>
      </c>
      <c r="C81" s="11">
        <v>902</v>
      </c>
      <c r="D81" s="11" t="s">
        <v>30</v>
      </c>
      <c r="E81" s="11" t="s">
        <v>15</v>
      </c>
      <c r="F81" s="11" t="s">
        <v>540</v>
      </c>
      <c r="G81" s="12">
        <v>600</v>
      </c>
      <c r="H81" s="10"/>
      <c r="I81" s="10"/>
      <c r="J81" s="30"/>
      <c r="K81" s="22"/>
      <c r="L81" s="22"/>
      <c r="M81" s="22"/>
      <c r="N81" s="22"/>
      <c r="O81" s="22">
        <v>0</v>
      </c>
      <c r="P81" s="10">
        <v>525.6</v>
      </c>
      <c r="Q81" s="10"/>
      <c r="R81" s="10"/>
      <c r="S81" s="10"/>
      <c r="T81" s="72">
        <f>O81+P81+Q81+R81+S81</f>
        <v>525.6</v>
      </c>
      <c r="U81" s="60"/>
    </row>
    <row r="82" spans="1:21" ht="37.5" x14ac:dyDescent="0.2">
      <c r="A82" s="24"/>
      <c r="B82" s="14" t="s">
        <v>254</v>
      </c>
      <c r="C82" s="11">
        <v>902</v>
      </c>
      <c r="D82" s="11" t="s">
        <v>30</v>
      </c>
      <c r="E82" s="11" t="s">
        <v>15</v>
      </c>
      <c r="F82" s="11" t="s">
        <v>257</v>
      </c>
      <c r="G82" s="12"/>
      <c r="H82" s="10">
        <f>H83+H85</f>
        <v>1239</v>
      </c>
      <c r="I82" s="10">
        <f>I83+I85</f>
        <v>129.69999999999999</v>
      </c>
      <c r="J82" s="30">
        <f>J83+J85</f>
        <v>2166.5</v>
      </c>
      <c r="K82" s="10">
        <f>K83+K85</f>
        <v>91.9</v>
      </c>
      <c r="L82" s="10"/>
      <c r="M82" s="10"/>
      <c r="N82" s="10"/>
      <c r="O82" s="22">
        <f>O83</f>
        <v>2161.6999999999998</v>
      </c>
      <c r="P82" s="22">
        <f t="shared" ref="P82:T83" si="43">P83</f>
        <v>0</v>
      </c>
      <c r="Q82" s="22">
        <f t="shared" si="43"/>
        <v>0</v>
      </c>
      <c r="R82" s="22">
        <f t="shared" si="43"/>
        <v>0</v>
      </c>
      <c r="S82" s="22">
        <f t="shared" si="43"/>
        <v>0</v>
      </c>
      <c r="T82" s="22">
        <f t="shared" si="43"/>
        <v>2161.6999999999998</v>
      </c>
      <c r="U82" s="60"/>
    </row>
    <row r="83" spans="1:21" ht="37.5" x14ac:dyDescent="0.2">
      <c r="A83" s="24"/>
      <c r="B83" s="3" t="s">
        <v>63</v>
      </c>
      <c r="C83" s="11">
        <v>902</v>
      </c>
      <c r="D83" s="11" t="s">
        <v>30</v>
      </c>
      <c r="E83" s="11" t="s">
        <v>15</v>
      </c>
      <c r="F83" s="11" t="s">
        <v>146</v>
      </c>
      <c r="G83" s="12" t="s">
        <v>0</v>
      </c>
      <c r="H83" s="10">
        <f>H84</f>
        <v>1232.0999999999999</v>
      </c>
      <c r="I83" s="10">
        <f>I84</f>
        <v>0</v>
      </c>
      <c r="J83" s="30">
        <f>J84</f>
        <v>2161.6999999999998</v>
      </c>
      <c r="K83" s="10">
        <f>K84</f>
        <v>0</v>
      </c>
      <c r="L83" s="10"/>
      <c r="M83" s="10"/>
      <c r="N83" s="10"/>
      <c r="O83" s="22">
        <f>O84</f>
        <v>2161.6999999999998</v>
      </c>
      <c r="P83" s="22">
        <f t="shared" si="43"/>
        <v>0</v>
      </c>
      <c r="Q83" s="22">
        <f t="shared" si="43"/>
        <v>0</v>
      </c>
      <c r="R83" s="22">
        <f t="shared" si="43"/>
        <v>0</v>
      </c>
      <c r="S83" s="22">
        <f t="shared" si="43"/>
        <v>0</v>
      </c>
      <c r="T83" s="22">
        <f t="shared" si="43"/>
        <v>2161.6999999999998</v>
      </c>
      <c r="U83" s="60"/>
    </row>
    <row r="84" spans="1:21" ht="37.5" x14ac:dyDescent="0.2">
      <c r="A84" s="24" t="s">
        <v>0</v>
      </c>
      <c r="B84" s="3" t="s">
        <v>10</v>
      </c>
      <c r="C84" s="11">
        <v>902</v>
      </c>
      <c r="D84" s="11" t="s">
        <v>30</v>
      </c>
      <c r="E84" s="11" t="s">
        <v>15</v>
      </c>
      <c r="F84" s="11" t="s">
        <v>146</v>
      </c>
      <c r="G84" s="12" t="s">
        <v>11</v>
      </c>
      <c r="H84" s="10">
        <f>1368.7-129.7-6.9</f>
        <v>1232.0999999999999</v>
      </c>
      <c r="I84" s="10"/>
      <c r="J84" s="30">
        <f>2253.6-91.9</f>
        <v>2161.6999999999998</v>
      </c>
      <c r="K84" s="22"/>
      <c r="L84" s="22"/>
      <c r="M84" s="22"/>
      <c r="N84" s="22"/>
      <c r="O84" s="22">
        <f>J84+K84+M84+N84+L84</f>
        <v>2161.6999999999998</v>
      </c>
      <c r="P84" s="10"/>
      <c r="Q84" s="10"/>
      <c r="R84" s="10"/>
      <c r="S84" s="10"/>
      <c r="T84" s="72">
        <f>O84+P84+Q84+R84+S84</f>
        <v>2161.6999999999998</v>
      </c>
      <c r="U84" s="60"/>
    </row>
    <row r="85" spans="1:21" ht="37.5" x14ac:dyDescent="0.2">
      <c r="A85" s="24"/>
      <c r="B85" s="3" t="s">
        <v>338</v>
      </c>
      <c r="C85" s="11">
        <v>902</v>
      </c>
      <c r="D85" s="11" t="s">
        <v>30</v>
      </c>
      <c r="E85" s="11" t="s">
        <v>15</v>
      </c>
      <c r="F85" s="11" t="s">
        <v>341</v>
      </c>
      <c r="G85" s="12"/>
      <c r="H85" s="10">
        <f>H86</f>
        <v>6.9</v>
      </c>
      <c r="I85" s="10">
        <f>I86</f>
        <v>129.69999999999999</v>
      </c>
      <c r="J85" s="30">
        <f>J86</f>
        <v>4.8</v>
      </c>
      <c r="K85" s="10">
        <f>K86</f>
        <v>91.9</v>
      </c>
      <c r="L85" s="10"/>
      <c r="M85" s="10"/>
      <c r="N85" s="10"/>
      <c r="O85" s="22">
        <f>O86</f>
        <v>96.7</v>
      </c>
      <c r="P85" s="22">
        <f t="shared" ref="P85:T85" si="44">P86</f>
        <v>0</v>
      </c>
      <c r="Q85" s="22">
        <f t="shared" si="44"/>
        <v>0</v>
      </c>
      <c r="R85" s="22">
        <f t="shared" si="44"/>
        <v>0</v>
      </c>
      <c r="S85" s="22">
        <f t="shared" si="44"/>
        <v>0</v>
      </c>
      <c r="T85" s="22">
        <f t="shared" si="44"/>
        <v>96.7</v>
      </c>
      <c r="U85" s="60"/>
    </row>
    <row r="86" spans="1:21" ht="37.5" x14ac:dyDescent="0.2">
      <c r="A86" s="24"/>
      <c r="B86" s="3" t="s">
        <v>10</v>
      </c>
      <c r="C86" s="11">
        <v>902</v>
      </c>
      <c r="D86" s="11" t="s">
        <v>30</v>
      </c>
      <c r="E86" s="11" t="s">
        <v>15</v>
      </c>
      <c r="F86" s="11" t="s">
        <v>341</v>
      </c>
      <c r="G86" s="12" t="s">
        <v>11</v>
      </c>
      <c r="H86" s="10">
        <v>6.9</v>
      </c>
      <c r="I86" s="10">
        <v>129.69999999999999</v>
      </c>
      <c r="J86" s="30">
        <v>4.8</v>
      </c>
      <c r="K86" s="22">
        <v>91.9</v>
      </c>
      <c r="L86" s="22"/>
      <c r="M86" s="22"/>
      <c r="N86" s="22"/>
      <c r="O86" s="22">
        <f>J86+K86+M86+N86+L86</f>
        <v>96.7</v>
      </c>
      <c r="P86" s="10"/>
      <c r="Q86" s="10"/>
      <c r="R86" s="10"/>
      <c r="S86" s="10"/>
      <c r="T86" s="72">
        <f>O86+P86+Q86+R86+S86</f>
        <v>96.7</v>
      </c>
      <c r="U86" s="60"/>
    </row>
    <row r="87" spans="1:21" ht="57" customHeight="1" x14ac:dyDescent="0.3">
      <c r="A87" s="24"/>
      <c r="B87" s="18" t="s">
        <v>420</v>
      </c>
      <c r="C87" s="11">
        <v>902</v>
      </c>
      <c r="D87" s="11" t="s">
        <v>30</v>
      </c>
      <c r="E87" s="11" t="s">
        <v>15</v>
      </c>
      <c r="F87" s="11" t="s">
        <v>424</v>
      </c>
      <c r="G87" s="12"/>
      <c r="H87" s="10">
        <f t="shared" ref="H87:K88" si="45">H88</f>
        <v>0</v>
      </c>
      <c r="I87" s="10">
        <f t="shared" si="45"/>
        <v>49.5</v>
      </c>
      <c r="J87" s="30">
        <f t="shared" si="45"/>
        <v>0</v>
      </c>
      <c r="K87" s="10">
        <f t="shared" si="45"/>
        <v>49.5</v>
      </c>
      <c r="L87" s="10"/>
      <c r="M87" s="10"/>
      <c r="N87" s="10"/>
      <c r="O87" s="22">
        <f>O88</f>
        <v>49.5</v>
      </c>
      <c r="P87" s="22">
        <f t="shared" ref="P87:T88" si="46">P88</f>
        <v>0</v>
      </c>
      <c r="Q87" s="22">
        <f t="shared" si="46"/>
        <v>0</v>
      </c>
      <c r="R87" s="22">
        <f t="shared" si="46"/>
        <v>0</v>
      </c>
      <c r="S87" s="22">
        <f t="shared" si="46"/>
        <v>0</v>
      </c>
      <c r="T87" s="22">
        <f t="shared" si="46"/>
        <v>49.5</v>
      </c>
      <c r="U87" s="60"/>
    </row>
    <row r="88" spans="1:21" ht="25.5" customHeight="1" x14ac:dyDescent="0.2">
      <c r="A88" s="24" t="s">
        <v>0</v>
      </c>
      <c r="B88" s="3" t="s">
        <v>123</v>
      </c>
      <c r="C88" s="11">
        <v>902</v>
      </c>
      <c r="D88" s="11" t="s">
        <v>30</v>
      </c>
      <c r="E88" s="11" t="s">
        <v>15</v>
      </c>
      <c r="F88" s="11" t="s">
        <v>248</v>
      </c>
      <c r="G88" s="12"/>
      <c r="H88" s="10">
        <f t="shared" si="45"/>
        <v>0</v>
      </c>
      <c r="I88" s="10">
        <f t="shared" si="45"/>
        <v>49.5</v>
      </c>
      <c r="J88" s="30">
        <f t="shared" si="45"/>
        <v>0</v>
      </c>
      <c r="K88" s="10">
        <f t="shared" si="45"/>
        <v>49.5</v>
      </c>
      <c r="L88" s="10"/>
      <c r="M88" s="10"/>
      <c r="N88" s="10"/>
      <c r="O88" s="22">
        <f>O89</f>
        <v>49.5</v>
      </c>
      <c r="P88" s="22">
        <f t="shared" si="46"/>
        <v>0</v>
      </c>
      <c r="Q88" s="22">
        <f t="shared" si="46"/>
        <v>0</v>
      </c>
      <c r="R88" s="22">
        <f t="shared" si="46"/>
        <v>0</v>
      </c>
      <c r="S88" s="22">
        <f t="shared" si="46"/>
        <v>0</v>
      </c>
      <c r="T88" s="22">
        <f t="shared" si="46"/>
        <v>49.5</v>
      </c>
      <c r="U88" s="60"/>
    </row>
    <row r="89" spans="1:21" ht="38.25" customHeight="1" x14ac:dyDescent="0.2">
      <c r="A89" s="24" t="s">
        <v>0</v>
      </c>
      <c r="B89" s="3" t="s">
        <v>10</v>
      </c>
      <c r="C89" s="11">
        <v>902</v>
      </c>
      <c r="D89" s="11" t="s">
        <v>30</v>
      </c>
      <c r="E89" s="11" t="s">
        <v>15</v>
      </c>
      <c r="F89" s="11" t="s">
        <v>248</v>
      </c>
      <c r="G89" s="12">
        <v>600</v>
      </c>
      <c r="H89" s="10"/>
      <c r="I89" s="10">
        <v>49.5</v>
      </c>
      <c r="J89" s="30"/>
      <c r="K89" s="22">
        <v>49.5</v>
      </c>
      <c r="L89" s="22"/>
      <c r="M89" s="22"/>
      <c r="N89" s="22"/>
      <c r="O89" s="22">
        <f>J89+K89+M89+N89+L89</f>
        <v>49.5</v>
      </c>
      <c r="P89" s="10"/>
      <c r="Q89" s="10"/>
      <c r="R89" s="10"/>
      <c r="S89" s="10"/>
      <c r="T89" s="72">
        <f>O89+P89+Q89+R89+S89</f>
        <v>49.5</v>
      </c>
      <c r="U89" s="60"/>
    </row>
    <row r="90" spans="1:21" ht="18.75" x14ac:dyDescent="0.2">
      <c r="A90" s="24"/>
      <c r="B90" s="3" t="s">
        <v>425</v>
      </c>
      <c r="C90" s="11">
        <v>902</v>
      </c>
      <c r="D90" s="11" t="s">
        <v>30</v>
      </c>
      <c r="E90" s="11" t="s">
        <v>15</v>
      </c>
      <c r="F90" s="11" t="s">
        <v>426</v>
      </c>
      <c r="G90" s="12"/>
      <c r="H90" s="10">
        <f t="shared" ref="H90:K91" si="47">H91</f>
        <v>0</v>
      </c>
      <c r="I90" s="10">
        <f t="shared" si="47"/>
        <v>50</v>
      </c>
      <c r="J90" s="30">
        <f t="shared" si="47"/>
        <v>0</v>
      </c>
      <c r="K90" s="10">
        <f t="shared" si="47"/>
        <v>0</v>
      </c>
      <c r="L90" s="10"/>
      <c r="M90" s="10"/>
      <c r="N90" s="10"/>
      <c r="O90" s="22">
        <f>O91+O93</f>
        <v>0</v>
      </c>
      <c r="P90" s="22">
        <f t="shared" ref="P90:T90" si="48">P91+P93</f>
        <v>0</v>
      </c>
      <c r="Q90" s="22">
        <f t="shared" si="48"/>
        <v>0</v>
      </c>
      <c r="R90" s="22">
        <f t="shared" si="48"/>
        <v>0</v>
      </c>
      <c r="S90" s="22">
        <f t="shared" si="48"/>
        <v>0</v>
      </c>
      <c r="T90" s="22">
        <f t="shared" si="48"/>
        <v>0</v>
      </c>
      <c r="U90" s="60"/>
    </row>
    <row r="91" spans="1:21" ht="0.75" customHeight="1" x14ac:dyDescent="0.2">
      <c r="A91" s="24"/>
      <c r="B91" s="3" t="s">
        <v>356</v>
      </c>
      <c r="C91" s="11">
        <v>902</v>
      </c>
      <c r="D91" s="11" t="s">
        <v>30</v>
      </c>
      <c r="E91" s="11" t="s">
        <v>15</v>
      </c>
      <c r="F91" s="11" t="s">
        <v>406</v>
      </c>
      <c r="G91" s="12"/>
      <c r="H91" s="10">
        <f t="shared" si="47"/>
        <v>0</v>
      </c>
      <c r="I91" s="10">
        <f t="shared" si="47"/>
        <v>50</v>
      </c>
      <c r="J91" s="30">
        <f t="shared" si="47"/>
        <v>0</v>
      </c>
      <c r="K91" s="10">
        <f t="shared" si="47"/>
        <v>0</v>
      </c>
      <c r="L91" s="10"/>
      <c r="M91" s="10"/>
      <c r="N91" s="10"/>
      <c r="O91" s="22">
        <f>O92</f>
        <v>0</v>
      </c>
      <c r="P91" s="22">
        <f t="shared" ref="P91:T91" si="49">P92</f>
        <v>0</v>
      </c>
      <c r="Q91" s="22">
        <f t="shared" si="49"/>
        <v>0</v>
      </c>
      <c r="R91" s="22">
        <f t="shared" si="49"/>
        <v>0</v>
      </c>
      <c r="S91" s="22">
        <f t="shared" si="49"/>
        <v>0</v>
      </c>
      <c r="T91" s="22">
        <f t="shared" si="49"/>
        <v>0</v>
      </c>
      <c r="U91" s="60"/>
    </row>
    <row r="92" spans="1:21" ht="37.5" x14ac:dyDescent="0.2">
      <c r="A92" s="24"/>
      <c r="B92" s="3" t="s">
        <v>10</v>
      </c>
      <c r="C92" s="11">
        <v>902</v>
      </c>
      <c r="D92" s="11" t="s">
        <v>30</v>
      </c>
      <c r="E92" s="11" t="s">
        <v>15</v>
      </c>
      <c r="F92" s="11" t="s">
        <v>406</v>
      </c>
      <c r="G92" s="12">
        <v>600</v>
      </c>
      <c r="H92" s="10">
        <v>0</v>
      </c>
      <c r="I92" s="10">
        <v>50</v>
      </c>
      <c r="J92" s="30">
        <v>0</v>
      </c>
      <c r="K92" s="22"/>
      <c r="L92" s="22"/>
      <c r="M92" s="22"/>
      <c r="N92" s="22"/>
      <c r="O92" s="22">
        <f>J92+K92+M92+N92</f>
        <v>0</v>
      </c>
      <c r="P92" s="10"/>
      <c r="Q92" s="10"/>
      <c r="R92" s="10"/>
      <c r="S92" s="10"/>
      <c r="T92" s="72">
        <f>O92+P92+Q92+R92+S92</f>
        <v>0</v>
      </c>
      <c r="U92" s="60"/>
    </row>
    <row r="93" spans="1:21" ht="37.5" x14ac:dyDescent="0.2">
      <c r="A93" s="24"/>
      <c r="B93" s="3" t="s">
        <v>465</v>
      </c>
      <c r="C93" s="11">
        <v>902</v>
      </c>
      <c r="D93" s="11" t="s">
        <v>30</v>
      </c>
      <c r="E93" s="11" t="s">
        <v>15</v>
      </c>
      <c r="F93" s="11" t="s">
        <v>464</v>
      </c>
      <c r="G93" s="12"/>
      <c r="H93" s="10"/>
      <c r="I93" s="10"/>
      <c r="J93" s="30">
        <f>J94</f>
        <v>0</v>
      </c>
      <c r="K93" s="10">
        <f>K94</f>
        <v>0</v>
      </c>
      <c r="L93" s="10"/>
      <c r="M93" s="10"/>
      <c r="N93" s="10"/>
      <c r="O93" s="22">
        <f>O94</f>
        <v>0</v>
      </c>
      <c r="P93" s="22">
        <f t="shared" ref="P93:T93" si="50">P94</f>
        <v>0</v>
      </c>
      <c r="Q93" s="22">
        <f t="shared" si="50"/>
        <v>0</v>
      </c>
      <c r="R93" s="22">
        <f t="shared" si="50"/>
        <v>0</v>
      </c>
      <c r="S93" s="22">
        <f t="shared" si="50"/>
        <v>0</v>
      </c>
      <c r="T93" s="22">
        <f t="shared" si="50"/>
        <v>0</v>
      </c>
      <c r="U93" s="60"/>
    </row>
    <row r="94" spans="1:21" ht="37.5" x14ac:dyDescent="0.2">
      <c r="A94" s="24"/>
      <c r="B94" s="3" t="s">
        <v>10</v>
      </c>
      <c r="C94" s="11">
        <v>902</v>
      </c>
      <c r="D94" s="11" t="s">
        <v>30</v>
      </c>
      <c r="E94" s="11" t="s">
        <v>15</v>
      </c>
      <c r="F94" s="11" t="s">
        <v>464</v>
      </c>
      <c r="G94" s="12">
        <v>600</v>
      </c>
      <c r="H94" s="10"/>
      <c r="I94" s="10"/>
      <c r="J94" s="30"/>
      <c r="K94" s="22"/>
      <c r="L94" s="22"/>
      <c r="M94" s="22"/>
      <c r="N94" s="22"/>
      <c r="O94" s="22">
        <f>J94+K94+M94+N94+L94</f>
        <v>0</v>
      </c>
      <c r="P94" s="10"/>
      <c r="Q94" s="10"/>
      <c r="R94" s="10"/>
      <c r="S94" s="10"/>
      <c r="T94" s="72">
        <f>O94+P94+Q94+R94+S94</f>
        <v>0</v>
      </c>
      <c r="U94" s="60"/>
    </row>
    <row r="95" spans="1:21" ht="18.75" x14ac:dyDescent="0.2">
      <c r="A95" s="24"/>
      <c r="B95" s="3" t="s">
        <v>506</v>
      </c>
      <c r="C95" s="11">
        <v>902</v>
      </c>
      <c r="D95" s="11" t="s">
        <v>30</v>
      </c>
      <c r="E95" s="11" t="s">
        <v>15</v>
      </c>
      <c r="F95" s="11" t="s">
        <v>507</v>
      </c>
      <c r="G95" s="12"/>
      <c r="H95" s="10"/>
      <c r="I95" s="10"/>
      <c r="J95" s="30"/>
      <c r="K95" s="22">
        <f>K96</f>
        <v>412.1</v>
      </c>
      <c r="L95" s="22"/>
      <c r="M95" s="22"/>
      <c r="N95" s="22"/>
      <c r="O95" s="22">
        <f>O96</f>
        <v>412.1</v>
      </c>
      <c r="P95" s="22">
        <f t="shared" ref="P95:T95" si="51">P96</f>
        <v>0</v>
      </c>
      <c r="Q95" s="22">
        <f t="shared" si="51"/>
        <v>0</v>
      </c>
      <c r="R95" s="22">
        <f t="shared" si="51"/>
        <v>0</v>
      </c>
      <c r="S95" s="22">
        <f t="shared" si="51"/>
        <v>-412.1</v>
      </c>
      <c r="T95" s="22">
        <f t="shared" si="51"/>
        <v>0</v>
      </c>
      <c r="U95" s="60"/>
    </row>
    <row r="96" spans="1:21" ht="37.5" x14ac:dyDescent="0.2">
      <c r="A96" s="24"/>
      <c r="B96" s="3" t="s">
        <v>10</v>
      </c>
      <c r="C96" s="11">
        <v>902</v>
      </c>
      <c r="D96" s="11" t="s">
        <v>30</v>
      </c>
      <c r="E96" s="11" t="s">
        <v>15</v>
      </c>
      <c r="F96" s="11" t="s">
        <v>507</v>
      </c>
      <c r="G96" s="12">
        <v>600</v>
      </c>
      <c r="H96" s="10"/>
      <c r="I96" s="10"/>
      <c r="J96" s="30"/>
      <c r="K96" s="22">
        <v>412.1</v>
      </c>
      <c r="L96" s="22"/>
      <c r="M96" s="22"/>
      <c r="N96" s="22"/>
      <c r="O96" s="22">
        <f>J96+K96</f>
        <v>412.1</v>
      </c>
      <c r="P96" s="10"/>
      <c r="Q96" s="10"/>
      <c r="R96" s="10"/>
      <c r="S96" s="10">
        <v>-412.1</v>
      </c>
      <c r="T96" s="72">
        <f>O96+P96+Q96+R96+S96</f>
        <v>0</v>
      </c>
      <c r="U96" s="60"/>
    </row>
    <row r="97" spans="1:21" ht="32.25" customHeight="1" x14ac:dyDescent="0.2">
      <c r="A97" s="24" t="s">
        <v>0</v>
      </c>
      <c r="B97" s="14" t="s">
        <v>66</v>
      </c>
      <c r="C97" s="11">
        <v>902</v>
      </c>
      <c r="D97" s="11" t="s">
        <v>30</v>
      </c>
      <c r="E97" s="11" t="s">
        <v>15</v>
      </c>
      <c r="F97" s="11" t="s">
        <v>147</v>
      </c>
      <c r="G97" s="12" t="s">
        <v>0</v>
      </c>
      <c r="H97" s="10">
        <f>H98+H102+H107+H110</f>
        <v>13114</v>
      </c>
      <c r="I97" s="10">
        <f>I98+I102+I107+I110</f>
        <v>1660.8000000000002</v>
      </c>
      <c r="J97" s="30">
        <f>J98+J102+J107+J110</f>
        <v>15211.439999999999</v>
      </c>
      <c r="K97" s="10">
        <f>K98+K102+K107+K110+K112</f>
        <v>1543.8999999999999</v>
      </c>
      <c r="L97" s="10"/>
      <c r="M97" s="10"/>
      <c r="N97" s="10"/>
      <c r="O97" s="22">
        <f t="shared" ref="O97:T97" si="52">O98+O102+O107+O110+O112+O100</f>
        <v>14579.3</v>
      </c>
      <c r="P97" s="22">
        <f t="shared" si="52"/>
        <v>1880.8975700000001</v>
      </c>
      <c r="Q97" s="22">
        <f t="shared" si="52"/>
        <v>0</v>
      </c>
      <c r="R97" s="22">
        <f t="shared" si="52"/>
        <v>1525.6324300000001</v>
      </c>
      <c r="S97" s="22">
        <f t="shared" si="52"/>
        <v>0</v>
      </c>
      <c r="T97" s="22">
        <f t="shared" si="52"/>
        <v>17985.829999999998</v>
      </c>
      <c r="U97" s="60"/>
    </row>
    <row r="98" spans="1:21" ht="57" customHeight="1" x14ac:dyDescent="0.2">
      <c r="A98" s="24"/>
      <c r="B98" s="3" t="s">
        <v>412</v>
      </c>
      <c r="C98" s="11">
        <v>902</v>
      </c>
      <c r="D98" s="11" t="s">
        <v>30</v>
      </c>
      <c r="E98" s="11" t="s">
        <v>15</v>
      </c>
      <c r="F98" s="11" t="s">
        <v>148</v>
      </c>
      <c r="G98" s="12"/>
      <c r="H98" s="10">
        <f>H99</f>
        <v>850</v>
      </c>
      <c r="I98" s="10">
        <f>I99</f>
        <v>0</v>
      </c>
      <c r="J98" s="30">
        <f>J99</f>
        <v>0</v>
      </c>
      <c r="K98" s="10">
        <f>K99</f>
        <v>0</v>
      </c>
      <c r="L98" s="10"/>
      <c r="M98" s="10"/>
      <c r="N98" s="10"/>
      <c r="O98" s="22">
        <f>O99</f>
        <v>0</v>
      </c>
      <c r="P98" s="22">
        <f t="shared" ref="P98:T98" si="53">P99</f>
        <v>1121.22</v>
      </c>
      <c r="Q98" s="22">
        <f t="shared" si="53"/>
        <v>0</v>
      </c>
      <c r="R98" s="22">
        <f t="shared" si="53"/>
        <v>0</v>
      </c>
      <c r="S98" s="22">
        <f t="shared" si="53"/>
        <v>0</v>
      </c>
      <c r="T98" s="22">
        <f t="shared" si="53"/>
        <v>1121.22</v>
      </c>
      <c r="U98" s="60"/>
    </row>
    <row r="99" spans="1:21" s="54" customFormat="1" ht="39" customHeight="1" x14ac:dyDescent="0.2">
      <c r="A99" s="53"/>
      <c r="B99" s="3" t="s">
        <v>10</v>
      </c>
      <c r="C99" s="11">
        <v>902</v>
      </c>
      <c r="D99" s="11" t="s">
        <v>30</v>
      </c>
      <c r="E99" s="11" t="s">
        <v>15</v>
      </c>
      <c r="F99" s="11" t="s">
        <v>148</v>
      </c>
      <c r="G99" s="12">
        <v>600</v>
      </c>
      <c r="H99" s="10">
        <v>850</v>
      </c>
      <c r="I99" s="10"/>
      <c r="J99" s="30"/>
      <c r="K99" s="22">
        <v>0</v>
      </c>
      <c r="L99" s="22"/>
      <c r="M99" s="22"/>
      <c r="N99" s="22"/>
      <c r="O99" s="22">
        <f>J99+K99+M99+N99+L99</f>
        <v>0</v>
      </c>
      <c r="P99" s="10">
        <v>1121.22</v>
      </c>
      <c r="Q99" s="10"/>
      <c r="R99" s="10"/>
      <c r="S99" s="10"/>
      <c r="T99" s="72">
        <f>O99+P99+Q99+R99+S99</f>
        <v>1121.22</v>
      </c>
      <c r="U99" s="61"/>
    </row>
    <row r="100" spans="1:21" s="54" customFormat="1" ht="24.75" customHeight="1" x14ac:dyDescent="0.2">
      <c r="A100" s="53"/>
      <c r="B100" s="3" t="s">
        <v>538</v>
      </c>
      <c r="C100" s="11">
        <v>902</v>
      </c>
      <c r="D100" s="11" t="s">
        <v>30</v>
      </c>
      <c r="E100" s="11" t="s">
        <v>15</v>
      </c>
      <c r="F100" s="11" t="s">
        <v>539</v>
      </c>
      <c r="G100" s="12"/>
      <c r="H100" s="10"/>
      <c r="I100" s="10"/>
      <c r="J100" s="30"/>
      <c r="K100" s="22"/>
      <c r="L100" s="22"/>
      <c r="M100" s="22"/>
      <c r="N100" s="22"/>
      <c r="O100" s="22">
        <f t="shared" ref="O100:T100" si="54">O101</f>
        <v>0</v>
      </c>
      <c r="P100" s="10">
        <f t="shared" si="54"/>
        <v>7.51</v>
      </c>
      <c r="Q100" s="10">
        <f t="shared" si="54"/>
        <v>0</v>
      </c>
      <c r="R100" s="10">
        <f t="shared" si="54"/>
        <v>0</v>
      </c>
      <c r="S100" s="10">
        <f t="shared" si="54"/>
        <v>0</v>
      </c>
      <c r="T100" s="72">
        <f t="shared" si="54"/>
        <v>7.51</v>
      </c>
      <c r="U100" s="61"/>
    </row>
    <row r="101" spans="1:21" s="54" customFormat="1" ht="39" customHeight="1" x14ac:dyDescent="0.2">
      <c r="A101" s="53"/>
      <c r="B101" s="3" t="s">
        <v>10</v>
      </c>
      <c r="C101" s="11">
        <v>902</v>
      </c>
      <c r="D101" s="11" t="s">
        <v>30</v>
      </c>
      <c r="E101" s="11" t="s">
        <v>15</v>
      </c>
      <c r="F101" s="11" t="s">
        <v>539</v>
      </c>
      <c r="G101" s="12">
        <v>600</v>
      </c>
      <c r="H101" s="10"/>
      <c r="I101" s="10"/>
      <c r="J101" s="30"/>
      <c r="K101" s="22"/>
      <c r="L101" s="22"/>
      <c r="M101" s="22"/>
      <c r="N101" s="22"/>
      <c r="O101" s="22">
        <v>0</v>
      </c>
      <c r="P101" s="10">
        <v>7.51</v>
      </c>
      <c r="Q101" s="10"/>
      <c r="R101" s="10"/>
      <c r="S101" s="10"/>
      <c r="T101" s="72">
        <f>O101+P101+Q101+R101+S101</f>
        <v>7.51</v>
      </c>
      <c r="U101" s="61"/>
    </row>
    <row r="102" spans="1:21" ht="37.5" x14ac:dyDescent="0.2">
      <c r="A102" s="24"/>
      <c r="B102" s="3" t="s">
        <v>254</v>
      </c>
      <c r="C102" s="11">
        <v>902</v>
      </c>
      <c r="D102" s="11" t="s">
        <v>30</v>
      </c>
      <c r="E102" s="11" t="s">
        <v>15</v>
      </c>
      <c r="F102" s="11" t="s">
        <v>258</v>
      </c>
      <c r="G102" s="12"/>
      <c r="H102" s="10">
        <f>H103+H105</f>
        <v>10764</v>
      </c>
      <c r="I102" s="10">
        <f>I103+I105</f>
        <v>1058.9000000000001</v>
      </c>
      <c r="J102" s="30">
        <f>J103+J105</f>
        <v>13035.4</v>
      </c>
      <c r="K102" s="10">
        <f>K103+K105</f>
        <v>748.7</v>
      </c>
      <c r="L102" s="10"/>
      <c r="M102" s="10"/>
      <c r="N102" s="10"/>
      <c r="O102" s="22">
        <f>O103+O105</f>
        <v>13784.1</v>
      </c>
      <c r="P102" s="22">
        <f t="shared" ref="P102:T102" si="55">P103+P105</f>
        <v>0</v>
      </c>
      <c r="Q102" s="22">
        <f t="shared" si="55"/>
        <v>0</v>
      </c>
      <c r="R102" s="22">
        <f t="shared" si="55"/>
        <v>0</v>
      </c>
      <c r="S102" s="22">
        <f t="shared" si="55"/>
        <v>0</v>
      </c>
      <c r="T102" s="22">
        <f t="shared" si="55"/>
        <v>13784.1</v>
      </c>
      <c r="U102" s="60"/>
    </row>
    <row r="103" spans="1:21" ht="37.5" x14ac:dyDescent="0.2">
      <c r="A103" s="24"/>
      <c r="B103" s="3" t="s">
        <v>63</v>
      </c>
      <c r="C103" s="11">
        <v>902</v>
      </c>
      <c r="D103" s="11" t="s">
        <v>30</v>
      </c>
      <c r="E103" s="11" t="s">
        <v>15</v>
      </c>
      <c r="F103" s="11" t="s">
        <v>149</v>
      </c>
      <c r="G103" s="12" t="s">
        <v>0</v>
      </c>
      <c r="H103" s="10">
        <f>H104</f>
        <v>10708.3</v>
      </c>
      <c r="I103" s="10">
        <f>I104</f>
        <v>0</v>
      </c>
      <c r="J103" s="30">
        <f>J104</f>
        <v>12996</v>
      </c>
      <c r="K103" s="10">
        <f>K104</f>
        <v>0</v>
      </c>
      <c r="L103" s="10"/>
      <c r="M103" s="10"/>
      <c r="N103" s="10"/>
      <c r="O103" s="22">
        <f>O104</f>
        <v>12996</v>
      </c>
      <c r="P103" s="22">
        <f t="shared" ref="P103:T103" si="56">P104</f>
        <v>0</v>
      </c>
      <c r="Q103" s="22">
        <f t="shared" si="56"/>
        <v>0</v>
      </c>
      <c r="R103" s="22">
        <f t="shared" si="56"/>
        <v>0</v>
      </c>
      <c r="S103" s="22">
        <f t="shared" si="56"/>
        <v>0</v>
      </c>
      <c r="T103" s="22">
        <f t="shared" si="56"/>
        <v>12996</v>
      </c>
      <c r="U103" s="60"/>
    </row>
    <row r="104" spans="1:21" ht="37.5" x14ac:dyDescent="0.2">
      <c r="A104" s="24"/>
      <c r="B104" s="3" t="s">
        <v>10</v>
      </c>
      <c r="C104" s="11">
        <v>902</v>
      </c>
      <c r="D104" s="11" t="s">
        <v>30</v>
      </c>
      <c r="E104" s="11" t="s">
        <v>15</v>
      </c>
      <c r="F104" s="11" t="s">
        <v>149</v>
      </c>
      <c r="G104" s="12" t="s">
        <v>11</v>
      </c>
      <c r="H104" s="10">
        <f>11822.9-1058.9-55.7</f>
        <v>10708.3</v>
      </c>
      <c r="I104" s="10"/>
      <c r="J104" s="30">
        <f>13744.7-748.7</f>
        <v>12996</v>
      </c>
      <c r="K104" s="22"/>
      <c r="L104" s="22"/>
      <c r="M104" s="22"/>
      <c r="N104" s="22"/>
      <c r="O104" s="22">
        <f>J104+K104+M104+N104+L104</f>
        <v>12996</v>
      </c>
      <c r="P104" s="10"/>
      <c r="Q104" s="10"/>
      <c r="R104" s="10"/>
      <c r="S104" s="10"/>
      <c r="T104" s="72">
        <f>O104+P104+Q104+R104+S104</f>
        <v>12996</v>
      </c>
      <c r="U104" s="60"/>
    </row>
    <row r="105" spans="1:21" ht="37.5" x14ac:dyDescent="0.2">
      <c r="A105" s="24"/>
      <c r="B105" s="3" t="s">
        <v>338</v>
      </c>
      <c r="C105" s="11">
        <v>902</v>
      </c>
      <c r="D105" s="11" t="s">
        <v>30</v>
      </c>
      <c r="E105" s="11" t="s">
        <v>15</v>
      </c>
      <c r="F105" s="11" t="s">
        <v>342</v>
      </c>
      <c r="G105" s="12"/>
      <c r="H105" s="10">
        <f>H106</f>
        <v>55.7</v>
      </c>
      <c r="I105" s="10">
        <f>I106</f>
        <v>1058.9000000000001</v>
      </c>
      <c r="J105" s="30">
        <f>J106</f>
        <v>39.4</v>
      </c>
      <c r="K105" s="10">
        <f>K106</f>
        <v>748.7</v>
      </c>
      <c r="L105" s="10"/>
      <c r="M105" s="10"/>
      <c r="N105" s="10"/>
      <c r="O105" s="22">
        <f>O106</f>
        <v>788.1</v>
      </c>
      <c r="P105" s="22">
        <f t="shared" ref="P105:T105" si="57">P106</f>
        <v>0</v>
      </c>
      <c r="Q105" s="22">
        <f t="shared" si="57"/>
        <v>0</v>
      </c>
      <c r="R105" s="22">
        <f t="shared" si="57"/>
        <v>0</v>
      </c>
      <c r="S105" s="22">
        <f t="shared" si="57"/>
        <v>0</v>
      </c>
      <c r="T105" s="22">
        <f t="shared" si="57"/>
        <v>788.1</v>
      </c>
      <c r="U105" s="60"/>
    </row>
    <row r="106" spans="1:21" ht="37.5" x14ac:dyDescent="0.2">
      <c r="A106" s="24"/>
      <c r="B106" s="3" t="s">
        <v>10</v>
      </c>
      <c r="C106" s="11">
        <v>902</v>
      </c>
      <c r="D106" s="11" t="s">
        <v>30</v>
      </c>
      <c r="E106" s="11" t="s">
        <v>15</v>
      </c>
      <c r="F106" s="11" t="s">
        <v>342</v>
      </c>
      <c r="G106" s="12" t="s">
        <v>11</v>
      </c>
      <c r="H106" s="10">
        <v>55.7</v>
      </c>
      <c r="I106" s="10">
        <v>1058.9000000000001</v>
      </c>
      <c r="J106" s="30">
        <v>39.4</v>
      </c>
      <c r="K106" s="22">
        <v>748.7</v>
      </c>
      <c r="L106" s="22"/>
      <c r="M106" s="22"/>
      <c r="N106" s="22"/>
      <c r="O106" s="22">
        <f>J106+K106+M106+N106+L106</f>
        <v>788.1</v>
      </c>
      <c r="P106" s="10"/>
      <c r="Q106" s="10"/>
      <c r="R106" s="10"/>
      <c r="S106" s="10"/>
      <c r="T106" s="72">
        <f>O106+P106+Q106+R106+S106</f>
        <v>788.1</v>
      </c>
      <c r="U106" s="60"/>
    </row>
    <row r="107" spans="1:21" ht="61.5" customHeight="1" x14ac:dyDescent="0.2">
      <c r="A107" s="24"/>
      <c r="B107" s="3" t="s">
        <v>420</v>
      </c>
      <c r="C107" s="11">
        <v>902</v>
      </c>
      <c r="D107" s="11" t="s">
        <v>30</v>
      </c>
      <c r="E107" s="11" t="s">
        <v>15</v>
      </c>
      <c r="F107" s="11" t="s">
        <v>429</v>
      </c>
      <c r="G107" s="12"/>
      <c r="H107" s="10">
        <f t="shared" ref="H107:K108" si="58">H108</f>
        <v>0</v>
      </c>
      <c r="I107" s="10">
        <f t="shared" si="58"/>
        <v>601.9</v>
      </c>
      <c r="J107" s="30">
        <f t="shared" si="58"/>
        <v>0</v>
      </c>
      <c r="K107" s="10">
        <f t="shared" si="58"/>
        <v>621.9</v>
      </c>
      <c r="L107" s="10"/>
      <c r="M107" s="10"/>
      <c r="N107" s="10"/>
      <c r="O107" s="22">
        <f>O108</f>
        <v>621.9</v>
      </c>
      <c r="P107" s="22">
        <f t="shared" ref="P107:T108" si="59">P108</f>
        <v>0</v>
      </c>
      <c r="Q107" s="22">
        <f t="shared" si="59"/>
        <v>0</v>
      </c>
      <c r="R107" s="22">
        <f t="shared" si="59"/>
        <v>0</v>
      </c>
      <c r="S107" s="22">
        <f t="shared" si="59"/>
        <v>0</v>
      </c>
      <c r="T107" s="22">
        <f t="shared" si="59"/>
        <v>621.9</v>
      </c>
      <c r="U107" s="60"/>
    </row>
    <row r="108" spans="1:21" ht="22.5" customHeight="1" x14ac:dyDescent="0.2">
      <c r="A108" s="24" t="s">
        <v>0</v>
      </c>
      <c r="B108" s="3" t="s">
        <v>123</v>
      </c>
      <c r="C108" s="11">
        <v>902</v>
      </c>
      <c r="D108" s="11" t="s">
        <v>30</v>
      </c>
      <c r="E108" s="11" t="s">
        <v>15</v>
      </c>
      <c r="F108" s="11" t="s">
        <v>249</v>
      </c>
      <c r="G108" s="12"/>
      <c r="H108" s="10">
        <f t="shared" si="58"/>
        <v>0</v>
      </c>
      <c r="I108" s="10">
        <f t="shared" si="58"/>
        <v>601.9</v>
      </c>
      <c r="J108" s="30">
        <f t="shared" si="58"/>
        <v>0</v>
      </c>
      <c r="K108" s="10">
        <f t="shared" si="58"/>
        <v>621.9</v>
      </c>
      <c r="L108" s="10"/>
      <c r="M108" s="10"/>
      <c r="N108" s="10"/>
      <c r="O108" s="22">
        <f>O109</f>
        <v>621.9</v>
      </c>
      <c r="P108" s="22">
        <f t="shared" si="59"/>
        <v>0</v>
      </c>
      <c r="Q108" s="22">
        <f t="shared" si="59"/>
        <v>0</v>
      </c>
      <c r="R108" s="22">
        <f t="shared" si="59"/>
        <v>0</v>
      </c>
      <c r="S108" s="22">
        <f t="shared" si="59"/>
        <v>0</v>
      </c>
      <c r="T108" s="22">
        <f t="shared" si="59"/>
        <v>621.9</v>
      </c>
      <c r="U108" s="60"/>
    </row>
    <row r="109" spans="1:21" ht="39.75" customHeight="1" x14ac:dyDescent="0.2">
      <c r="A109" s="24" t="s">
        <v>0</v>
      </c>
      <c r="B109" s="3" t="s">
        <v>10</v>
      </c>
      <c r="C109" s="11">
        <v>902</v>
      </c>
      <c r="D109" s="11" t="s">
        <v>30</v>
      </c>
      <c r="E109" s="11" t="s">
        <v>15</v>
      </c>
      <c r="F109" s="11" t="s">
        <v>249</v>
      </c>
      <c r="G109" s="12">
        <v>600</v>
      </c>
      <c r="H109" s="10"/>
      <c r="I109" s="10">
        <v>601.9</v>
      </c>
      <c r="J109" s="30"/>
      <c r="K109" s="22">
        <v>621.9</v>
      </c>
      <c r="L109" s="22"/>
      <c r="M109" s="22"/>
      <c r="N109" s="22"/>
      <c r="O109" s="22">
        <f>J109+K109+M109+N109+L109</f>
        <v>621.9</v>
      </c>
      <c r="P109" s="10"/>
      <c r="Q109" s="10"/>
      <c r="R109" s="10"/>
      <c r="S109" s="10"/>
      <c r="T109" s="72">
        <f>O109+P109+Q109+R109+S109</f>
        <v>621.9</v>
      </c>
      <c r="U109" s="60"/>
    </row>
    <row r="110" spans="1:21" ht="18.75" x14ac:dyDescent="0.2">
      <c r="A110" s="24"/>
      <c r="B110" s="3" t="s">
        <v>324</v>
      </c>
      <c r="C110" s="11">
        <v>902</v>
      </c>
      <c r="D110" s="11" t="s">
        <v>30</v>
      </c>
      <c r="E110" s="11" t="s">
        <v>15</v>
      </c>
      <c r="F110" s="11" t="s">
        <v>430</v>
      </c>
      <c r="G110" s="12"/>
      <c r="H110" s="10">
        <f>H111</f>
        <v>1500</v>
      </c>
      <c r="I110" s="10">
        <f>I111</f>
        <v>0</v>
      </c>
      <c r="J110" s="30">
        <f>J111</f>
        <v>2176.04</v>
      </c>
      <c r="K110" s="10">
        <f>K111</f>
        <v>0</v>
      </c>
      <c r="L110" s="10"/>
      <c r="M110" s="10"/>
      <c r="N110" s="10"/>
      <c r="O110" s="22">
        <f>O111</f>
        <v>0</v>
      </c>
      <c r="P110" s="22">
        <f t="shared" ref="P110:T110" si="60">P111</f>
        <v>750.36757</v>
      </c>
      <c r="Q110" s="22">
        <f t="shared" si="60"/>
        <v>0</v>
      </c>
      <c r="R110" s="22">
        <f t="shared" si="60"/>
        <v>1525.6324300000001</v>
      </c>
      <c r="S110" s="22">
        <f t="shared" si="60"/>
        <v>0</v>
      </c>
      <c r="T110" s="22">
        <f t="shared" si="60"/>
        <v>2276</v>
      </c>
      <c r="U110" s="60"/>
    </row>
    <row r="111" spans="1:21" ht="37.5" x14ac:dyDescent="0.2">
      <c r="A111" s="24"/>
      <c r="B111" s="3" t="s">
        <v>10</v>
      </c>
      <c r="C111" s="11">
        <v>902</v>
      </c>
      <c r="D111" s="11" t="s">
        <v>30</v>
      </c>
      <c r="E111" s="11" t="s">
        <v>15</v>
      </c>
      <c r="F111" s="11" t="s">
        <v>430</v>
      </c>
      <c r="G111" s="12">
        <v>600</v>
      </c>
      <c r="H111" s="10">
        <f>150+1350</f>
        <v>1500</v>
      </c>
      <c r="I111" s="10"/>
      <c r="J111" s="30">
        <v>2176.04</v>
      </c>
      <c r="K111" s="22"/>
      <c r="L111" s="22"/>
      <c r="M111" s="22"/>
      <c r="N111" s="22"/>
      <c r="O111" s="22">
        <v>0</v>
      </c>
      <c r="P111" s="51">
        <v>750.36757</v>
      </c>
      <c r="Q111" s="51"/>
      <c r="R111" s="51">
        <v>1525.6324300000001</v>
      </c>
      <c r="S111" s="51"/>
      <c r="T111" s="72">
        <f>O111+P111+Q111+R111+S111</f>
        <v>2276</v>
      </c>
      <c r="U111" s="60"/>
    </row>
    <row r="112" spans="1:21" ht="56.25" x14ac:dyDescent="0.2">
      <c r="A112" s="24"/>
      <c r="B112" s="3" t="s">
        <v>501</v>
      </c>
      <c r="C112" s="11">
        <v>902</v>
      </c>
      <c r="D112" s="11" t="s">
        <v>30</v>
      </c>
      <c r="E112" s="11" t="s">
        <v>15</v>
      </c>
      <c r="F112" s="11" t="s">
        <v>502</v>
      </c>
      <c r="G112" s="68"/>
      <c r="H112" s="10"/>
      <c r="I112" s="10"/>
      <c r="J112" s="30"/>
      <c r="K112" s="22">
        <f>K113</f>
        <v>173.3</v>
      </c>
      <c r="L112" s="22"/>
      <c r="M112" s="22"/>
      <c r="N112" s="22"/>
      <c r="O112" s="22">
        <f>O113</f>
        <v>173.3</v>
      </c>
      <c r="P112" s="22">
        <f t="shared" ref="P112:T112" si="61">P113</f>
        <v>1.8</v>
      </c>
      <c r="Q112" s="22">
        <f t="shared" si="61"/>
        <v>0</v>
      </c>
      <c r="R112" s="22">
        <f t="shared" si="61"/>
        <v>0</v>
      </c>
      <c r="S112" s="22">
        <f t="shared" si="61"/>
        <v>0</v>
      </c>
      <c r="T112" s="22">
        <f t="shared" si="61"/>
        <v>175.10000000000002</v>
      </c>
      <c r="U112" s="60"/>
    </row>
    <row r="113" spans="1:21" ht="37.5" x14ac:dyDescent="0.2">
      <c r="A113" s="24"/>
      <c r="B113" s="3" t="s">
        <v>10</v>
      </c>
      <c r="C113" s="11">
        <v>902</v>
      </c>
      <c r="D113" s="11" t="s">
        <v>30</v>
      </c>
      <c r="E113" s="11" t="s">
        <v>15</v>
      </c>
      <c r="F113" s="11" t="s">
        <v>502</v>
      </c>
      <c r="G113" s="68">
        <v>600</v>
      </c>
      <c r="H113" s="10"/>
      <c r="I113" s="10"/>
      <c r="J113" s="30"/>
      <c r="K113" s="22">
        <v>173.3</v>
      </c>
      <c r="L113" s="22"/>
      <c r="M113" s="22"/>
      <c r="N113" s="22"/>
      <c r="O113" s="22">
        <f>K113</f>
        <v>173.3</v>
      </c>
      <c r="P113" s="10">
        <v>1.8</v>
      </c>
      <c r="Q113" s="10"/>
      <c r="R113" s="10"/>
      <c r="S113" s="10"/>
      <c r="T113" s="72">
        <f>O113+P113+Q113+R113+S113</f>
        <v>175.10000000000002</v>
      </c>
      <c r="U113" s="60"/>
    </row>
    <row r="114" spans="1:21" ht="56.25" x14ac:dyDescent="0.2">
      <c r="A114" s="24"/>
      <c r="B114" s="14" t="s">
        <v>60</v>
      </c>
      <c r="C114" s="11">
        <v>902</v>
      </c>
      <c r="D114" s="13" t="s">
        <v>30</v>
      </c>
      <c r="E114" s="13" t="s">
        <v>15</v>
      </c>
      <c r="F114" s="11" t="s">
        <v>142</v>
      </c>
      <c r="G114" s="12" t="s">
        <v>0</v>
      </c>
      <c r="H114" s="10">
        <f t="shared" ref="H114:K115" si="62">H115</f>
        <v>339.2</v>
      </c>
      <c r="I114" s="10">
        <f t="shared" si="62"/>
        <v>0</v>
      </c>
      <c r="J114" s="30">
        <f t="shared" si="62"/>
        <v>15.4</v>
      </c>
      <c r="K114" s="10">
        <f t="shared" si="62"/>
        <v>0</v>
      </c>
      <c r="L114" s="10"/>
      <c r="M114" s="10"/>
      <c r="N114" s="10"/>
      <c r="O114" s="22">
        <f>O115</f>
        <v>15.4</v>
      </c>
      <c r="P114" s="22">
        <f t="shared" ref="P114:T115" si="63">P115</f>
        <v>0</v>
      </c>
      <c r="Q114" s="22">
        <f t="shared" si="63"/>
        <v>0</v>
      </c>
      <c r="R114" s="22">
        <f t="shared" si="63"/>
        <v>0</v>
      </c>
      <c r="S114" s="22">
        <f t="shared" si="63"/>
        <v>0</v>
      </c>
      <c r="T114" s="22">
        <f t="shared" si="63"/>
        <v>15.4</v>
      </c>
      <c r="U114" s="60"/>
    </row>
    <row r="115" spans="1:21" ht="37.5" x14ac:dyDescent="0.2">
      <c r="A115" s="24"/>
      <c r="B115" s="3" t="s">
        <v>144</v>
      </c>
      <c r="C115" s="11">
        <v>902</v>
      </c>
      <c r="D115" s="13" t="s">
        <v>30</v>
      </c>
      <c r="E115" s="13" t="s">
        <v>15</v>
      </c>
      <c r="F115" s="11" t="s">
        <v>143</v>
      </c>
      <c r="G115" s="12" t="s">
        <v>0</v>
      </c>
      <c r="H115" s="10">
        <f t="shared" si="62"/>
        <v>339.2</v>
      </c>
      <c r="I115" s="10">
        <f t="shared" si="62"/>
        <v>0</v>
      </c>
      <c r="J115" s="30">
        <f t="shared" si="62"/>
        <v>15.4</v>
      </c>
      <c r="K115" s="10">
        <f t="shared" si="62"/>
        <v>0</v>
      </c>
      <c r="L115" s="10"/>
      <c r="M115" s="10"/>
      <c r="N115" s="10"/>
      <c r="O115" s="22">
        <f>O116</f>
        <v>15.4</v>
      </c>
      <c r="P115" s="22">
        <f t="shared" si="63"/>
        <v>0</v>
      </c>
      <c r="Q115" s="22">
        <f t="shared" si="63"/>
        <v>0</v>
      </c>
      <c r="R115" s="22">
        <f t="shared" si="63"/>
        <v>0</v>
      </c>
      <c r="S115" s="22">
        <f t="shared" si="63"/>
        <v>0</v>
      </c>
      <c r="T115" s="22">
        <f t="shared" si="63"/>
        <v>15.4</v>
      </c>
      <c r="U115" s="60"/>
    </row>
    <row r="116" spans="1:21" ht="37.5" x14ac:dyDescent="0.2">
      <c r="A116" s="24"/>
      <c r="B116" s="3" t="s">
        <v>10</v>
      </c>
      <c r="C116" s="11">
        <v>902</v>
      </c>
      <c r="D116" s="13" t="s">
        <v>30</v>
      </c>
      <c r="E116" s="13" t="s">
        <v>15</v>
      </c>
      <c r="F116" s="11" t="s">
        <v>143</v>
      </c>
      <c r="G116" s="12" t="s">
        <v>11</v>
      </c>
      <c r="H116" s="10">
        <f>117.8+221.4</f>
        <v>339.2</v>
      </c>
      <c r="I116" s="10"/>
      <c r="J116" s="30">
        <f>9.3+6.1</f>
        <v>15.4</v>
      </c>
      <c r="K116" s="22"/>
      <c r="L116" s="22"/>
      <c r="M116" s="22"/>
      <c r="N116" s="22"/>
      <c r="O116" s="22">
        <f>J116+K116+M116+N116+L116</f>
        <v>15.4</v>
      </c>
      <c r="P116" s="10"/>
      <c r="Q116" s="10"/>
      <c r="R116" s="10"/>
      <c r="S116" s="10"/>
      <c r="T116" s="72">
        <f>O116+P116+Q116+R116+S116</f>
        <v>15.4</v>
      </c>
      <c r="U116" s="60"/>
    </row>
    <row r="117" spans="1:21" ht="39" customHeight="1" x14ac:dyDescent="0.2">
      <c r="A117" s="24"/>
      <c r="B117" s="3" t="s">
        <v>523</v>
      </c>
      <c r="C117" s="11">
        <v>902</v>
      </c>
      <c r="D117" s="13" t="s">
        <v>30</v>
      </c>
      <c r="E117" s="13" t="s">
        <v>15</v>
      </c>
      <c r="F117" s="11" t="s">
        <v>525</v>
      </c>
      <c r="G117" s="12"/>
      <c r="H117" s="10"/>
      <c r="I117" s="10"/>
      <c r="J117" s="30" t="e">
        <f>#REF!</f>
        <v>#REF!</v>
      </c>
      <c r="K117" s="10" t="e">
        <f>#REF!</f>
        <v>#REF!</v>
      </c>
      <c r="L117" s="10"/>
      <c r="M117" s="10"/>
      <c r="N117" s="10"/>
      <c r="O117" s="22">
        <f>O118</f>
        <v>15.9</v>
      </c>
      <c r="P117" s="22">
        <f t="shared" ref="P117:T118" si="64">P118</f>
        <v>0</v>
      </c>
      <c r="Q117" s="22">
        <f t="shared" si="64"/>
        <v>0</v>
      </c>
      <c r="R117" s="22">
        <f t="shared" si="64"/>
        <v>0</v>
      </c>
      <c r="S117" s="22">
        <f t="shared" si="64"/>
        <v>0</v>
      </c>
      <c r="T117" s="22">
        <f t="shared" si="64"/>
        <v>0</v>
      </c>
      <c r="U117" s="60"/>
    </row>
    <row r="118" spans="1:21" ht="37.5" x14ac:dyDescent="0.2">
      <c r="A118" s="24"/>
      <c r="B118" s="3" t="s">
        <v>524</v>
      </c>
      <c r="C118" s="11">
        <v>902</v>
      </c>
      <c r="D118" s="13" t="s">
        <v>30</v>
      </c>
      <c r="E118" s="13" t="s">
        <v>15</v>
      </c>
      <c r="F118" s="11" t="s">
        <v>526</v>
      </c>
      <c r="G118" s="12"/>
      <c r="H118" s="10"/>
      <c r="I118" s="10"/>
      <c r="J118" s="30">
        <f>J119</f>
        <v>15.9</v>
      </c>
      <c r="K118" s="10">
        <f>K119</f>
        <v>0</v>
      </c>
      <c r="L118" s="10"/>
      <c r="M118" s="10"/>
      <c r="N118" s="10"/>
      <c r="O118" s="22">
        <f>O119</f>
        <v>15.9</v>
      </c>
      <c r="P118" s="22">
        <f t="shared" si="64"/>
        <v>0</v>
      </c>
      <c r="Q118" s="22">
        <f t="shared" si="64"/>
        <v>0</v>
      </c>
      <c r="R118" s="22">
        <f t="shared" si="64"/>
        <v>0</v>
      </c>
      <c r="S118" s="22">
        <f t="shared" si="64"/>
        <v>0</v>
      </c>
      <c r="T118" s="22">
        <f t="shared" si="64"/>
        <v>0</v>
      </c>
      <c r="U118" s="60"/>
    </row>
    <row r="119" spans="1:21" ht="37.5" x14ac:dyDescent="0.2">
      <c r="A119" s="24"/>
      <c r="B119" s="3" t="s">
        <v>10</v>
      </c>
      <c r="C119" s="11">
        <v>902</v>
      </c>
      <c r="D119" s="13" t="s">
        <v>30</v>
      </c>
      <c r="E119" s="13" t="s">
        <v>15</v>
      </c>
      <c r="F119" s="11" t="s">
        <v>526</v>
      </c>
      <c r="G119" s="12">
        <v>600</v>
      </c>
      <c r="H119" s="10"/>
      <c r="I119" s="10"/>
      <c r="J119" s="30">
        <v>15.9</v>
      </c>
      <c r="K119" s="22">
        <v>0</v>
      </c>
      <c r="L119" s="22"/>
      <c r="M119" s="22"/>
      <c r="N119" s="40"/>
      <c r="O119" s="22">
        <f>J119+K119+M119+N119+L119</f>
        <v>15.9</v>
      </c>
      <c r="P119" s="10"/>
      <c r="Q119" s="10"/>
      <c r="R119" s="10"/>
      <c r="S119" s="10"/>
      <c r="T119" s="72">
        <v>0</v>
      </c>
      <c r="U119" s="60"/>
    </row>
    <row r="120" spans="1:21" ht="38.25" customHeight="1" x14ac:dyDescent="0.2">
      <c r="A120" s="24"/>
      <c r="B120" s="3" t="s">
        <v>129</v>
      </c>
      <c r="C120" s="11">
        <v>902</v>
      </c>
      <c r="D120" s="13" t="s">
        <v>30</v>
      </c>
      <c r="E120" s="13" t="s">
        <v>15</v>
      </c>
      <c r="F120" s="11" t="s">
        <v>140</v>
      </c>
      <c r="G120" s="12"/>
      <c r="H120" s="10">
        <f t="shared" ref="H120:K121" si="65">H121</f>
        <v>10</v>
      </c>
      <c r="I120" s="10">
        <f t="shared" si="65"/>
        <v>0</v>
      </c>
      <c r="J120" s="30">
        <f t="shared" si="65"/>
        <v>10</v>
      </c>
      <c r="K120" s="10">
        <f t="shared" si="65"/>
        <v>0</v>
      </c>
      <c r="L120" s="10"/>
      <c r="M120" s="10"/>
      <c r="N120" s="10"/>
      <c r="O120" s="22">
        <f>O121</f>
        <v>10</v>
      </c>
      <c r="P120" s="22">
        <f t="shared" ref="P120:T121" si="66">P121</f>
        <v>0</v>
      </c>
      <c r="Q120" s="22">
        <f t="shared" si="66"/>
        <v>0</v>
      </c>
      <c r="R120" s="22">
        <f t="shared" si="66"/>
        <v>0</v>
      </c>
      <c r="S120" s="22">
        <f t="shared" si="66"/>
        <v>0</v>
      </c>
      <c r="T120" s="22">
        <f t="shared" si="66"/>
        <v>10</v>
      </c>
      <c r="U120" s="60"/>
    </row>
    <row r="121" spans="1:21" ht="18.75" x14ac:dyDescent="0.2">
      <c r="A121" s="24"/>
      <c r="B121" s="3" t="s">
        <v>348</v>
      </c>
      <c r="C121" s="11">
        <v>902</v>
      </c>
      <c r="D121" s="13" t="s">
        <v>30</v>
      </c>
      <c r="E121" s="13" t="s">
        <v>15</v>
      </c>
      <c r="F121" s="11" t="s">
        <v>347</v>
      </c>
      <c r="G121" s="12"/>
      <c r="H121" s="10">
        <f t="shared" si="65"/>
        <v>10</v>
      </c>
      <c r="I121" s="10">
        <f t="shared" si="65"/>
        <v>0</v>
      </c>
      <c r="J121" s="30">
        <f t="shared" si="65"/>
        <v>10</v>
      </c>
      <c r="K121" s="10">
        <f t="shared" si="65"/>
        <v>0</v>
      </c>
      <c r="L121" s="10"/>
      <c r="M121" s="10"/>
      <c r="N121" s="10"/>
      <c r="O121" s="22">
        <f>O122</f>
        <v>10</v>
      </c>
      <c r="P121" s="22">
        <f t="shared" si="66"/>
        <v>0</v>
      </c>
      <c r="Q121" s="22">
        <f t="shared" si="66"/>
        <v>0</v>
      </c>
      <c r="R121" s="22">
        <f t="shared" si="66"/>
        <v>0</v>
      </c>
      <c r="S121" s="22">
        <f t="shared" si="66"/>
        <v>0</v>
      </c>
      <c r="T121" s="22">
        <f t="shared" si="66"/>
        <v>10</v>
      </c>
      <c r="U121" s="60"/>
    </row>
    <row r="122" spans="1:21" ht="37.5" x14ac:dyDescent="0.2">
      <c r="A122" s="24"/>
      <c r="B122" s="3" t="s">
        <v>6</v>
      </c>
      <c r="C122" s="11">
        <v>902</v>
      </c>
      <c r="D122" s="13" t="s">
        <v>30</v>
      </c>
      <c r="E122" s="13" t="s">
        <v>15</v>
      </c>
      <c r="F122" s="11" t="s">
        <v>347</v>
      </c>
      <c r="G122" s="12">
        <v>600</v>
      </c>
      <c r="H122" s="10">
        <v>10</v>
      </c>
      <c r="I122" s="10"/>
      <c r="J122" s="30">
        <v>10</v>
      </c>
      <c r="K122" s="22"/>
      <c r="L122" s="22"/>
      <c r="M122" s="22"/>
      <c r="N122" s="22"/>
      <c r="O122" s="22">
        <f>J122+K122+M122+N122+L122</f>
        <v>10</v>
      </c>
      <c r="P122" s="10"/>
      <c r="Q122" s="10"/>
      <c r="R122" s="10"/>
      <c r="S122" s="10"/>
      <c r="T122" s="72">
        <f>O122+P122+Q122+R122+S122</f>
        <v>10</v>
      </c>
      <c r="U122" s="60"/>
    </row>
    <row r="123" spans="1:21" ht="18.75" x14ac:dyDescent="0.2">
      <c r="A123" s="24" t="s">
        <v>0</v>
      </c>
      <c r="B123" s="3" t="s">
        <v>32</v>
      </c>
      <c r="C123" s="11">
        <v>902</v>
      </c>
      <c r="D123" s="11" t="s">
        <v>30</v>
      </c>
      <c r="E123" s="11" t="s">
        <v>4</v>
      </c>
      <c r="F123" s="11" t="s">
        <v>0</v>
      </c>
      <c r="G123" s="12" t="s">
        <v>0</v>
      </c>
      <c r="H123" s="10">
        <f t="shared" ref="H123:J124" si="67">H124</f>
        <v>20404.5</v>
      </c>
      <c r="I123" s="10">
        <f t="shared" si="67"/>
        <v>0</v>
      </c>
      <c r="J123" s="30">
        <f t="shared" si="67"/>
        <v>22599.420000000002</v>
      </c>
      <c r="K123" s="32">
        <f>K124+K131</f>
        <v>0</v>
      </c>
      <c r="L123" s="10"/>
      <c r="M123" s="10"/>
      <c r="N123" s="32"/>
      <c r="O123" s="22">
        <f>O124+O131</f>
        <v>22599.420000000002</v>
      </c>
      <c r="P123" s="22">
        <f t="shared" ref="P123:T123" si="68">P124+P131</f>
        <v>539.1</v>
      </c>
      <c r="Q123" s="22">
        <f t="shared" si="68"/>
        <v>0</v>
      </c>
      <c r="R123" s="22">
        <f t="shared" si="68"/>
        <v>0</v>
      </c>
      <c r="S123" s="22">
        <f t="shared" si="68"/>
        <v>0</v>
      </c>
      <c r="T123" s="22">
        <f t="shared" si="68"/>
        <v>23138.52</v>
      </c>
      <c r="U123" s="60"/>
    </row>
    <row r="124" spans="1:21" ht="37.5" x14ac:dyDescent="0.2">
      <c r="A124" s="24"/>
      <c r="B124" s="14" t="s">
        <v>61</v>
      </c>
      <c r="C124" s="11">
        <v>902</v>
      </c>
      <c r="D124" s="11" t="s">
        <v>30</v>
      </c>
      <c r="E124" s="11" t="s">
        <v>4</v>
      </c>
      <c r="F124" s="11" t="s">
        <v>134</v>
      </c>
      <c r="G124" s="12" t="s">
        <v>0</v>
      </c>
      <c r="H124" s="10">
        <f t="shared" si="67"/>
        <v>20404.5</v>
      </c>
      <c r="I124" s="10">
        <f t="shared" si="67"/>
        <v>0</v>
      </c>
      <c r="J124" s="30">
        <f t="shared" si="67"/>
        <v>22599.420000000002</v>
      </c>
      <c r="K124" s="10">
        <f>K125</f>
        <v>0</v>
      </c>
      <c r="L124" s="10"/>
      <c r="M124" s="10"/>
      <c r="N124" s="10"/>
      <c r="O124" s="22">
        <f>O125</f>
        <v>22599.420000000002</v>
      </c>
      <c r="P124" s="22">
        <f t="shared" ref="P124:T124" si="69">P125</f>
        <v>539.1</v>
      </c>
      <c r="Q124" s="22">
        <f t="shared" si="69"/>
        <v>0</v>
      </c>
      <c r="R124" s="22">
        <f t="shared" si="69"/>
        <v>0</v>
      </c>
      <c r="S124" s="22">
        <f t="shared" si="69"/>
        <v>0</v>
      </c>
      <c r="T124" s="22">
        <f t="shared" si="69"/>
        <v>23138.52</v>
      </c>
      <c r="U124" s="60"/>
    </row>
    <row r="125" spans="1:21" ht="37.5" x14ac:dyDescent="0.2">
      <c r="A125" s="24" t="s">
        <v>0</v>
      </c>
      <c r="B125" s="3" t="s">
        <v>67</v>
      </c>
      <c r="C125" s="11">
        <v>902</v>
      </c>
      <c r="D125" s="11" t="s">
        <v>30</v>
      </c>
      <c r="E125" s="11" t="s">
        <v>4</v>
      </c>
      <c r="F125" s="11" t="s">
        <v>150</v>
      </c>
      <c r="G125" s="12" t="s">
        <v>0</v>
      </c>
      <c r="H125" s="10">
        <f>H126+H134+H139</f>
        <v>20404.5</v>
      </c>
      <c r="I125" s="10">
        <f>I126+I134+I139</f>
        <v>0</v>
      </c>
      <c r="J125" s="30">
        <f>J126+J134+J139</f>
        <v>22599.420000000002</v>
      </c>
      <c r="K125" s="10">
        <f>K126+K134+K139</f>
        <v>0</v>
      </c>
      <c r="L125" s="10"/>
      <c r="M125" s="10"/>
      <c r="N125" s="10"/>
      <c r="O125" s="22">
        <f>O126+O134+O139</f>
        <v>22599.420000000002</v>
      </c>
      <c r="P125" s="22">
        <f t="shared" ref="P125:T125" si="70">P126+P134+P139</f>
        <v>539.1</v>
      </c>
      <c r="Q125" s="22">
        <f t="shared" si="70"/>
        <v>0</v>
      </c>
      <c r="R125" s="22">
        <f t="shared" si="70"/>
        <v>0</v>
      </c>
      <c r="S125" s="22">
        <f t="shared" si="70"/>
        <v>0</v>
      </c>
      <c r="T125" s="22">
        <f t="shared" si="70"/>
        <v>23138.52</v>
      </c>
      <c r="U125" s="60"/>
    </row>
    <row r="126" spans="1:21" ht="37.5" x14ac:dyDescent="0.2">
      <c r="A126" s="24" t="s">
        <v>0</v>
      </c>
      <c r="B126" s="3" t="s">
        <v>259</v>
      </c>
      <c r="C126" s="11">
        <v>902</v>
      </c>
      <c r="D126" s="11" t="s">
        <v>30</v>
      </c>
      <c r="E126" s="11" t="s">
        <v>4</v>
      </c>
      <c r="F126" s="11" t="s">
        <v>260</v>
      </c>
      <c r="G126" s="12"/>
      <c r="H126" s="10">
        <f>H127</f>
        <v>1715.5</v>
      </c>
      <c r="I126" s="10">
        <f>I127</f>
        <v>0</v>
      </c>
      <c r="J126" s="30">
        <f>J127</f>
        <v>1820.9900000000002</v>
      </c>
      <c r="K126" s="10">
        <f>K127</f>
        <v>0</v>
      </c>
      <c r="L126" s="10"/>
      <c r="M126" s="10"/>
      <c r="N126" s="10"/>
      <c r="O126" s="22">
        <f>O127</f>
        <v>1820.9900000000002</v>
      </c>
      <c r="P126" s="22">
        <f t="shared" ref="P126:T126" si="71">P127</f>
        <v>71.5</v>
      </c>
      <c r="Q126" s="22">
        <f t="shared" si="71"/>
        <v>0</v>
      </c>
      <c r="R126" s="22">
        <f t="shared" si="71"/>
        <v>0</v>
      </c>
      <c r="S126" s="22">
        <f t="shared" si="71"/>
        <v>0</v>
      </c>
      <c r="T126" s="22">
        <f t="shared" si="71"/>
        <v>1892.4900000000002</v>
      </c>
      <c r="U126" s="60"/>
    </row>
    <row r="127" spans="1:21" ht="18.75" x14ac:dyDescent="0.2">
      <c r="A127" s="24" t="s">
        <v>0</v>
      </c>
      <c r="B127" s="3" t="s">
        <v>68</v>
      </c>
      <c r="C127" s="11">
        <v>902</v>
      </c>
      <c r="D127" s="11" t="s">
        <v>30</v>
      </c>
      <c r="E127" s="11" t="s">
        <v>4</v>
      </c>
      <c r="F127" s="11" t="s">
        <v>151</v>
      </c>
      <c r="G127" s="12" t="s">
        <v>0</v>
      </c>
      <c r="H127" s="10">
        <f>H128+H129+H130</f>
        <v>1715.5</v>
      </c>
      <c r="I127" s="10">
        <f>I128+I129+I130</f>
        <v>0</v>
      </c>
      <c r="J127" s="30">
        <f>J128+J129+J130</f>
        <v>1820.9900000000002</v>
      </c>
      <c r="K127" s="10">
        <f>K128+K129+K130</f>
        <v>0</v>
      </c>
      <c r="L127" s="10"/>
      <c r="M127" s="10"/>
      <c r="N127" s="10"/>
      <c r="O127" s="22">
        <f>O128+O129+O130</f>
        <v>1820.9900000000002</v>
      </c>
      <c r="P127" s="22">
        <f t="shared" ref="P127:T127" si="72">P128+P129+P130</f>
        <v>71.5</v>
      </c>
      <c r="Q127" s="22">
        <f t="shared" si="72"/>
        <v>0</v>
      </c>
      <c r="R127" s="22">
        <f t="shared" si="72"/>
        <v>0</v>
      </c>
      <c r="S127" s="22">
        <f t="shared" si="72"/>
        <v>0</v>
      </c>
      <c r="T127" s="22">
        <f t="shared" si="72"/>
        <v>1892.4900000000002</v>
      </c>
      <c r="U127" s="60"/>
    </row>
    <row r="128" spans="1:21" ht="75" x14ac:dyDescent="0.2">
      <c r="A128" s="24" t="s">
        <v>0</v>
      </c>
      <c r="B128" s="3" t="s">
        <v>16</v>
      </c>
      <c r="C128" s="11">
        <v>902</v>
      </c>
      <c r="D128" s="11" t="s">
        <v>30</v>
      </c>
      <c r="E128" s="11" t="s">
        <v>4</v>
      </c>
      <c r="F128" s="11" t="s">
        <v>151</v>
      </c>
      <c r="G128" s="12" t="s">
        <v>17</v>
      </c>
      <c r="H128" s="10">
        <v>1662.8</v>
      </c>
      <c r="I128" s="10"/>
      <c r="J128" s="30">
        <f>1361.3+411.1</f>
        <v>1772.4</v>
      </c>
      <c r="K128" s="22"/>
      <c r="L128" s="22"/>
      <c r="M128" s="22"/>
      <c r="N128" s="22"/>
      <c r="O128" s="22">
        <f>J128+K128+M128+N128+L128</f>
        <v>1772.4</v>
      </c>
      <c r="P128" s="10"/>
      <c r="Q128" s="10"/>
      <c r="R128" s="10"/>
      <c r="S128" s="10"/>
      <c r="T128" s="72">
        <f>O128+P128+Q128+R128+S128</f>
        <v>1772.4</v>
      </c>
      <c r="U128" s="60"/>
    </row>
    <row r="129" spans="1:21" ht="37.5" x14ac:dyDescent="0.2">
      <c r="A129" s="24"/>
      <c r="B129" s="3" t="s">
        <v>166</v>
      </c>
      <c r="C129" s="11">
        <v>902</v>
      </c>
      <c r="D129" s="11" t="s">
        <v>30</v>
      </c>
      <c r="E129" s="11" t="s">
        <v>4</v>
      </c>
      <c r="F129" s="11" t="s">
        <v>151</v>
      </c>
      <c r="G129" s="12" t="s">
        <v>7</v>
      </c>
      <c r="H129" s="10">
        <v>51.7</v>
      </c>
      <c r="I129" s="10"/>
      <c r="J129" s="30">
        <f>1.29+10.9+18.6+17.4</f>
        <v>48.19</v>
      </c>
      <c r="K129" s="22"/>
      <c r="L129" s="22"/>
      <c r="M129" s="22"/>
      <c r="N129" s="22"/>
      <c r="O129" s="22">
        <f>J129+K129+M129+N129+L129</f>
        <v>48.19</v>
      </c>
      <c r="P129" s="10">
        <v>71.5</v>
      </c>
      <c r="Q129" s="10"/>
      <c r="R129" s="10"/>
      <c r="S129" s="10"/>
      <c r="T129" s="72">
        <f t="shared" ref="T129:T130" si="73">O129+P129+Q129+R129+S129</f>
        <v>119.69</v>
      </c>
      <c r="U129" s="60"/>
    </row>
    <row r="130" spans="1:21" ht="19.5" customHeight="1" x14ac:dyDescent="0.2">
      <c r="A130" s="24"/>
      <c r="B130" s="3" t="s">
        <v>18</v>
      </c>
      <c r="C130" s="11">
        <v>902</v>
      </c>
      <c r="D130" s="11" t="s">
        <v>30</v>
      </c>
      <c r="E130" s="11" t="s">
        <v>4</v>
      </c>
      <c r="F130" s="11" t="s">
        <v>151</v>
      </c>
      <c r="G130" s="12" t="s">
        <v>19</v>
      </c>
      <c r="H130" s="10">
        <v>1</v>
      </c>
      <c r="I130" s="10"/>
      <c r="J130" s="30">
        <v>0.4</v>
      </c>
      <c r="K130" s="22"/>
      <c r="L130" s="22"/>
      <c r="M130" s="22"/>
      <c r="N130" s="22"/>
      <c r="O130" s="22">
        <f>J130+K130+M130+N130+L130</f>
        <v>0.4</v>
      </c>
      <c r="P130" s="10"/>
      <c r="Q130" s="10"/>
      <c r="R130" s="10"/>
      <c r="S130" s="10"/>
      <c r="T130" s="72">
        <f t="shared" si="73"/>
        <v>0.4</v>
      </c>
      <c r="U130" s="60"/>
    </row>
    <row r="131" spans="1:21" ht="18.75" x14ac:dyDescent="0.2">
      <c r="A131" s="24"/>
      <c r="B131" s="3" t="s">
        <v>26</v>
      </c>
      <c r="C131" s="11">
        <v>902</v>
      </c>
      <c r="D131" s="11" t="s">
        <v>30</v>
      </c>
      <c r="E131" s="11" t="s">
        <v>4</v>
      </c>
      <c r="F131" s="11" t="s">
        <v>131</v>
      </c>
      <c r="G131" s="12"/>
      <c r="H131" s="10"/>
      <c r="I131" s="10"/>
      <c r="J131" s="30"/>
      <c r="K131" s="22">
        <f>K132</f>
        <v>0</v>
      </c>
      <c r="L131" s="22"/>
      <c r="M131" s="22"/>
      <c r="N131" s="22"/>
      <c r="O131" s="22">
        <f>O132</f>
        <v>0</v>
      </c>
      <c r="P131" s="22">
        <f t="shared" ref="P131:T132" si="74">P132</f>
        <v>0</v>
      </c>
      <c r="Q131" s="22">
        <f t="shared" si="74"/>
        <v>0</v>
      </c>
      <c r="R131" s="22">
        <f t="shared" si="74"/>
        <v>0</v>
      </c>
      <c r="S131" s="22">
        <f t="shared" si="74"/>
        <v>0</v>
      </c>
      <c r="T131" s="22">
        <f t="shared" si="74"/>
        <v>0</v>
      </c>
      <c r="U131" s="60"/>
    </row>
    <row r="132" spans="1:21" ht="37.5" x14ac:dyDescent="0.2">
      <c r="A132" s="24"/>
      <c r="B132" s="3" t="s">
        <v>488</v>
      </c>
      <c r="C132" s="11">
        <v>902</v>
      </c>
      <c r="D132" s="11" t="s">
        <v>30</v>
      </c>
      <c r="E132" s="11" t="s">
        <v>4</v>
      </c>
      <c r="F132" s="11" t="s">
        <v>487</v>
      </c>
      <c r="G132" s="12"/>
      <c r="H132" s="10"/>
      <c r="I132" s="10"/>
      <c r="J132" s="30"/>
      <c r="K132" s="22">
        <f>K133</f>
        <v>0</v>
      </c>
      <c r="L132" s="22"/>
      <c r="M132" s="22"/>
      <c r="N132" s="22"/>
      <c r="O132" s="22">
        <f>O133</f>
        <v>0</v>
      </c>
      <c r="P132" s="22">
        <f t="shared" si="74"/>
        <v>0</v>
      </c>
      <c r="Q132" s="22">
        <f t="shared" si="74"/>
        <v>0</v>
      </c>
      <c r="R132" s="22">
        <f t="shared" si="74"/>
        <v>0</v>
      </c>
      <c r="S132" s="22">
        <f t="shared" si="74"/>
        <v>0</v>
      </c>
      <c r="T132" s="22">
        <f t="shared" si="74"/>
        <v>0</v>
      </c>
      <c r="U132" s="60"/>
    </row>
    <row r="133" spans="1:21" ht="75" x14ac:dyDescent="0.2">
      <c r="A133" s="24"/>
      <c r="B133" s="3" t="s">
        <v>16</v>
      </c>
      <c r="C133" s="11">
        <v>902</v>
      </c>
      <c r="D133" s="11" t="s">
        <v>30</v>
      </c>
      <c r="E133" s="11" t="s">
        <v>4</v>
      </c>
      <c r="F133" s="11" t="s">
        <v>487</v>
      </c>
      <c r="G133" s="12" t="s">
        <v>17</v>
      </c>
      <c r="H133" s="10"/>
      <c r="I133" s="10"/>
      <c r="J133" s="30"/>
      <c r="K133" s="22"/>
      <c r="L133" s="22"/>
      <c r="M133" s="22"/>
      <c r="N133" s="22"/>
      <c r="O133" s="22">
        <f>J133+K133+L133+M133+N133</f>
        <v>0</v>
      </c>
      <c r="P133" s="10"/>
      <c r="Q133" s="10"/>
      <c r="R133" s="10"/>
      <c r="S133" s="10"/>
      <c r="T133" s="72">
        <f>O133+P133+Q133+R133+S133</f>
        <v>0</v>
      </c>
      <c r="U133" s="60"/>
    </row>
    <row r="134" spans="1:21" ht="56.25" x14ac:dyDescent="0.2">
      <c r="A134" s="24"/>
      <c r="B134" s="3" t="s">
        <v>261</v>
      </c>
      <c r="C134" s="11">
        <v>902</v>
      </c>
      <c r="D134" s="11" t="s">
        <v>30</v>
      </c>
      <c r="E134" s="11" t="s">
        <v>4</v>
      </c>
      <c r="F134" s="11" t="s">
        <v>262</v>
      </c>
      <c r="G134" s="12"/>
      <c r="H134" s="10">
        <f>H135</f>
        <v>3537.7</v>
      </c>
      <c r="I134" s="10">
        <f>I135</f>
        <v>0</v>
      </c>
      <c r="J134" s="30">
        <f>J135</f>
        <v>4238.4800000000005</v>
      </c>
      <c r="K134" s="10">
        <f>K135</f>
        <v>0</v>
      </c>
      <c r="L134" s="10"/>
      <c r="M134" s="10"/>
      <c r="N134" s="10"/>
      <c r="O134" s="22">
        <f>O135</f>
        <v>4238.4800000000005</v>
      </c>
      <c r="P134" s="22">
        <f t="shared" ref="P134:T134" si="75">P135</f>
        <v>467.6</v>
      </c>
      <c r="Q134" s="22">
        <f t="shared" si="75"/>
        <v>0</v>
      </c>
      <c r="R134" s="22">
        <f t="shared" si="75"/>
        <v>0</v>
      </c>
      <c r="S134" s="22">
        <f t="shared" si="75"/>
        <v>0</v>
      </c>
      <c r="T134" s="22">
        <f t="shared" si="75"/>
        <v>4706.08</v>
      </c>
      <c r="U134" s="60"/>
    </row>
    <row r="135" spans="1:21" ht="37.5" x14ac:dyDescent="0.2">
      <c r="A135" s="24" t="s">
        <v>0</v>
      </c>
      <c r="B135" s="3" t="s">
        <v>263</v>
      </c>
      <c r="C135" s="11">
        <v>902</v>
      </c>
      <c r="D135" s="11" t="s">
        <v>30</v>
      </c>
      <c r="E135" s="11" t="s">
        <v>4</v>
      </c>
      <c r="F135" s="11" t="s">
        <v>152</v>
      </c>
      <c r="G135" s="12" t="s">
        <v>0</v>
      </c>
      <c r="H135" s="10">
        <f>H136+H137+H138</f>
        <v>3537.7</v>
      </c>
      <c r="I135" s="10">
        <f>I136+I137+I138</f>
        <v>0</v>
      </c>
      <c r="J135" s="30">
        <f>J136+J137+J138</f>
        <v>4238.4800000000005</v>
      </c>
      <c r="K135" s="10">
        <f>K136+K137+K138</f>
        <v>0</v>
      </c>
      <c r="L135" s="10"/>
      <c r="M135" s="10"/>
      <c r="N135" s="10"/>
      <c r="O135" s="22">
        <f>O136+O137+O138</f>
        <v>4238.4800000000005</v>
      </c>
      <c r="P135" s="22">
        <f t="shared" ref="P135:T135" si="76">P136+P137+P138</f>
        <v>467.6</v>
      </c>
      <c r="Q135" s="22">
        <f t="shared" si="76"/>
        <v>0</v>
      </c>
      <c r="R135" s="22">
        <f t="shared" si="76"/>
        <v>0</v>
      </c>
      <c r="S135" s="22">
        <f t="shared" si="76"/>
        <v>0</v>
      </c>
      <c r="T135" s="22">
        <f t="shared" si="76"/>
        <v>4706.08</v>
      </c>
      <c r="U135" s="60"/>
    </row>
    <row r="136" spans="1:21" ht="75" x14ac:dyDescent="0.2">
      <c r="A136" s="24" t="s">
        <v>0</v>
      </c>
      <c r="B136" s="3" t="s">
        <v>16</v>
      </c>
      <c r="C136" s="11">
        <v>902</v>
      </c>
      <c r="D136" s="11" t="s">
        <v>30</v>
      </c>
      <c r="E136" s="11" t="s">
        <v>4</v>
      </c>
      <c r="F136" s="11" t="s">
        <v>152</v>
      </c>
      <c r="G136" s="12" t="s">
        <v>17</v>
      </c>
      <c r="H136" s="10">
        <v>3376.6</v>
      </c>
      <c r="I136" s="10"/>
      <c r="J136" s="30">
        <f>2781.2+839.9</f>
        <v>3621.1</v>
      </c>
      <c r="K136" s="22"/>
      <c r="L136" s="22"/>
      <c r="M136" s="22"/>
      <c r="N136" s="22"/>
      <c r="O136" s="22">
        <f>J136+K136+M136+N136+L136</f>
        <v>3621.1</v>
      </c>
      <c r="P136" s="10"/>
      <c r="Q136" s="10"/>
      <c r="R136" s="10"/>
      <c r="S136" s="10"/>
      <c r="T136" s="72">
        <f>O136+P136+Q136+R136+S136</f>
        <v>3621.1</v>
      </c>
      <c r="U136" s="60"/>
    </row>
    <row r="137" spans="1:21" ht="37.5" x14ac:dyDescent="0.2">
      <c r="A137" s="24"/>
      <c r="B137" s="3" t="s">
        <v>166</v>
      </c>
      <c r="C137" s="11">
        <v>902</v>
      </c>
      <c r="D137" s="11" t="s">
        <v>30</v>
      </c>
      <c r="E137" s="11" t="s">
        <v>4</v>
      </c>
      <c r="F137" s="11" t="s">
        <v>152</v>
      </c>
      <c r="G137" s="12" t="s">
        <v>7</v>
      </c>
      <c r="H137" s="10">
        <v>159.4</v>
      </c>
      <c r="I137" s="10"/>
      <c r="J137" s="30">
        <f>19.8+299.98+42.4+212.6+34.5</f>
        <v>609.28</v>
      </c>
      <c r="K137" s="22"/>
      <c r="L137" s="22"/>
      <c r="M137" s="22"/>
      <c r="N137" s="22"/>
      <c r="O137" s="22">
        <f>J137+K137+M137+N137+L137</f>
        <v>609.28</v>
      </c>
      <c r="P137" s="10">
        <f>267.6+200</f>
        <v>467.6</v>
      </c>
      <c r="Q137" s="10"/>
      <c r="R137" s="10"/>
      <c r="S137" s="10"/>
      <c r="T137" s="72">
        <f t="shared" ref="T137:T138" si="77">O137+P137+Q137+R137+S137</f>
        <v>1076.8800000000001</v>
      </c>
      <c r="U137" s="60"/>
    </row>
    <row r="138" spans="1:21" ht="18.75" x14ac:dyDescent="0.2">
      <c r="A138" s="24"/>
      <c r="B138" s="3" t="s">
        <v>18</v>
      </c>
      <c r="C138" s="11">
        <v>902</v>
      </c>
      <c r="D138" s="11" t="s">
        <v>30</v>
      </c>
      <c r="E138" s="11" t="s">
        <v>4</v>
      </c>
      <c r="F138" s="11" t="s">
        <v>152</v>
      </c>
      <c r="G138" s="12" t="s">
        <v>19</v>
      </c>
      <c r="H138" s="10">
        <v>1.7</v>
      </c>
      <c r="I138" s="10"/>
      <c r="J138" s="30">
        <v>8.1</v>
      </c>
      <c r="K138" s="22"/>
      <c r="L138" s="22"/>
      <c r="M138" s="22"/>
      <c r="N138" s="22"/>
      <c r="O138" s="22">
        <f>J138+K138+M138+N138+L138</f>
        <v>8.1</v>
      </c>
      <c r="P138" s="10"/>
      <c r="Q138" s="10"/>
      <c r="R138" s="10"/>
      <c r="S138" s="10"/>
      <c r="T138" s="72">
        <f t="shared" si="77"/>
        <v>8.1</v>
      </c>
      <c r="U138" s="60"/>
    </row>
    <row r="139" spans="1:21" ht="56.25" x14ac:dyDescent="0.2">
      <c r="A139" s="24"/>
      <c r="B139" s="3" t="s">
        <v>264</v>
      </c>
      <c r="C139" s="11">
        <v>902</v>
      </c>
      <c r="D139" s="11" t="s">
        <v>30</v>
      </c>
      <c r="E139" s="11" t="s">
        <v>4</v>
      </c>
      <c r="F139" s="11" t="s">
        <v>288</v>
      </c>
      <c r="G139" s="12"/>
      <c r="H139" s="10">
        <f>H140</f>
        <v>15151.3</v>
      </c>
      <c r="I139" s="10">
        <f>I140</f>
        <v>0</v>
      </c>
      <c r="J139" s="30">
        <f>J140</f>
        <v>16539.95</v>
      </c>
      <c r="K139" s="10">
        <f>K140</f>
        <v>0</v>
      </c>
      <c r="L139" s="10"/>
      <c r="M139" s="10"/>
      <c r="N139" s="10"/>
      <c r="O139" s="22">
        <f>O140</f>
        <v>16539.95</v>
      </c>
      <c r="P139" s="22">
        <f t="shared" ref="P139:T139" si="78">P140</f>
        <v>0</v>
      </c>
      <c r="Q139" s="22">
        <f t="shared" si="78"/>
        <v>0</v>
      </c>
      <c r="R139" s="22">
        <f t="shared" si="78"/>
        <v>0</v>
      </c>
      <c r="S139" s="22">
        <f t="shared" si="78"/>
        <v>0</v>
      </c>
      <c r="T139" s="22">
        <f t="shared" si="78"/>
        <v>16539.95</v>
      </c>
      <c r="U139" s="60"/>
    </row>
    <row r="140" spans="1:21" ht="37.5" x14ac:dyDescent="0.2">
      <c r="A140" s="24" t="s">
        <v>0</v>
      </c>
      <c r="B140" s="3" t="s">
        <v>263</v>
      </c>
      <c r="C140" s="11">
        <v>902</v>
      </c>
      <c r="D140" s="11" t="s">
        <v>30</v>
      </c>
      <c r="E140" s="11" t="s">
        <v>4</v>
      </c>
      <c r="F140" s="11" t="s">
        <v>154</v>
      </c>
      <c r="G140" s="12" t="s">
        <v>0</v>
      </c>
      <c r="H140" s="10">
        <f>H141+H142+H143</f>
        <v>15151.3</v>
      </c>
      <c r="I140" s="10">
        <f>I141+I142+I143</f>
        <v>0</v>
      </c>
      <c r="J140" s="30">
        <f>J141+J142+J143</f>
        <v>16539.95</v>
      </c>
      <c r="K140" s="10">
        <f>K141+K142+K143</f>
        <v>0</v>
      </c>
      <c r="L140" s="10"/>
      <c r="M140" s="10"/>
      <c r="N140" s="10"/>
      <c r="O140" s="22">
        <f>O141+O142+O143</f>
        <v>16539.95</v>
      </c>
      <c r="P140" s="22">
        <f t="shared" ref="P140:T140" si="79">P141+P142+P143</f>
        <v>0</v>
      </c>
      <c r="Q140" s="22">
        <f t="shared" si="79"/>
        <v>0</v>
      </c>
      <c r="R140" s="22">
        <f t="shared" si="79"/>
        <v>0</v>
      </c>
      <c r="S140" s="22">
        <f t="shared" si="79"/>
        <v>0</v>
      </c>
      <c r="T140" s="22">
        <f t="shared" si="79"/>
        <v>16539.95</v>
      </c>
      <c r="U140" s="60"/>
    </row>
    <row r="141" spans="1:21" ht="75" x14ac:dyDescent="0.2">
      <c r="A141" s="24" t="s">
        <v>0</v>
      </c>
      <c r="B141" s="3" t="s">
        <v>16</v>
      </c>
      <c r="C141" s="11">
        <v>902</v>
      </c>
      <c r="D141" s="11" t="s">
        <v>30</v>
      </c>
      <c r="E141" s="11" t="s">
        <v>4</v>
      </c>
      <c r="F141" s="11" t="s">
        <v>154</v>
      </c>
      <c r="G141" s="12" t="s">
        <v>17</v>
      </c>
      <c r="H141" s="10">
        <v>14640.8</v>
      </c>
      <c r="I141" s="10"/>
      <c r="J141" s="30">
        <f>12321.4+3758.1</f>
        <v>16079.5</v>
      </c>
      <c r="K141" s="22"/>
      <c r="L141" s="22"/>
      <c r="M141" s="22"/>
      <c r="N141" s="22"/>
      <c r="O141" s="22">
        <f>J141+K141+M141+N141+L141</f>
        <v>16079.5</v>
      </c>
      <c r="P141" s="10"/>
      <c r="Q141" s="10"/>
      <c r="R141" s="10"/>
      <c r="S141" s="10"/>
      <c r="T141" s="72">
        <f>O141+P141+Q141+R141+S141</f>
        <v>16079.5</v>
      </c>
      <c r="U141" s="60"/>
    </row>
    <row r="142" spans="1:21" ht="37.5" x14ac:dyDescent="0.2">
      <c r="A142" s="28"/>
      <c r="B142" s="3" t="s">
        <v>166</v>
      </c>
      <c r="C142" s="11">
        <v>902</v>
      </c>
      <c r="D142" s="11" t="s">
        <v>30</v>
      </c>
      <c r="E142" s="11" t="s">
        <v>4</v>
      </c>
      <c r="F142" s="11" t="s">
        <v>154</v>
      </c>
      <c r="G142" s="12" t="s">
        <v>7</v>
      </c>
      <c r="H142" s="10">
        <v>499</v>
      </c>
      <c r="I142" s="10"/>
      <c r="J142" s="30">
        <f>4.95+53.2+59.3+15.5+312.5</f>
        <v>445.45</v>
      </c>
      <c r="K142" s="22">
        <v>0</v>
      </c>
      <c r="L142" s="22"/>
      <c r="M142" s="22"/>
      <c r="N142" s="22"/>
      <c r="O142" s="22">
        <f>J142+K142+M142+N142+L142</f>
        <v>445.45</v>
      </c>
      <c r="P142" s="10"/>
      <c r="Q142" s="10"/>
      <c r="R142" s="10"/>
      <c r="S142" s="10"/>
      <c r="T142" s="72">
        <f t="shared" ref="T142:T143" si="80">O142+P142+Q142+R142+S142</f>
        <v>445.45</v>
      </c>
      <c r="U142" s="60"/>
    </row>
    <row r="143" spans="1:21" ht="18.75" x14ac:dyDescent="0.2">
      <c r="A143" s="24" t="s">
        <v>0</v>
      </c>
      <c r="B143" s="3" t="s">
        <v>18</v>
      </c>
      <c r="C143" s="11">
        <v>902</v>
      </c>
      <c r="D143" s="11" t="s">
        <v>30</v>
      </c>
      <c r="E143" s="11" t="s">
        <v>4</v>
      </c>
      <c r="F143" s="11" t="s">
        <v>154</v>
      </c>
      <c r="G143" s="12" t="s">
        <v>19</v>
      </c>
      <c r="H143" s="10">
        <v>11.5</v>
      </c>
      <c r="I143" s="10"/>
      <c r="J143" s="30">
        <v>15</v>
      </c>
      <c r="K143" s="22"/>
      <c r="L143" s="22"/>
      <c r="M143" s="22"/>
      <c r="N143" s="22"/>
      <c r="O143" s="22">
        <f>J143+K143+M143+N143+L143</f>
        <v>15</v>
      </c>
      <c r="P143" s="10"/>
      <c r="Q143" s="10"/>
      <c r="R143" s="10"/>
      <c r="S143" s="10"/>
      <c r="T143" s="72">
        <f t="shared" si="80"/>
        <v>15</v>
      </c>
      <c r="U143" s="60"/>
    </row>
    <row r="144" spans="1:21" ht="37.5" x14ac:dyDescent="0.2">
      <c r="A144" s="28">
        <v>3</v>
      </c>
      <c r="B144" s="7" t="s">
        <v>69</v>
      </c>
      <c r="C144" s="8">
        <v>903</v>
      </c>
      <c r="D144" s="8" t="s">
        <v>0</v>
      </c>
      <c r="E144" s="8" t="s">
        <v>0</v>
      </c>
      <c r="F144" s="8" t="s">
        <v>0</v>
      </c>
      <c r="G144" s="9" t="s">
        <v>0</v>
      </c>
      <c r="H144" s="10">
        <f>H145+H165</f>
        <v>18152.599999999999</v>
      </c>
      <c r="I144" s="10">
        <f>I145+I165</f>
        <v>4795.6000000000004</v>
      </c>
      <c r="J144" s="23">
        <f>J145+J165</f>
        <v>13711.999999999998</v>
      </c>
      <c r="K144" s="16">
        <f>K145+K165</f>
        <v>4789.8</v>
      </c>
      <c r="L144" s="16"/>
      <c r="M144" s="16"/>
      <c r="N144" s="16"/>
      <c r="O144" s="21">
        <f t="shared" ref="O144:T144" si="81">O145+O165</f>
        <v>14151.8</v>
      </c>
      <c r="P144" s="21">
        <f t="shared" si="81"/>
        <v>1650</v>
      </c>
      <c r="Q144" s="21">
        <f t="shared" si="81"/>
        <v>0</v>
      </c>
      <c r="R144" s="21">
        <f t="shared" si="81"/>
        <v>0</v>
      </c>
      <c r="S144" s="21">
        <f t="shared" si="81"/>
        <v>0</v>
      </c>
      <c r="T144" s="21">
        <f t="shared" si="81"/>
        <v>15801.8</v>
      </c>
      <c r="U144" s="60"/>
    </row>
    <row r="145" spans="1:21" ht="18.75" x14ac:dyDescent="0.2">
      <c r="A145" s="24" t="s">
        <v>0</v>
      </c>
      <c r="B145" s="3" t="s">
        <v>33</v>
      </c>
      <c r="C145" s="11">
        <v>903</v>
      </c>
      <c r="D145" s="11" t="s">
        <v>15</v>
      </c>
      <c r="E145" s="11" t="s">
        <v>0</v>
      </c>
      <c r="F145" s="11" t="s">
        <v>0</v>
      </c>
      <c r="G145" s="12" t="s">
        <v>0</v>
      </c>
      <c r="H145" s="10">
        <f>H146+H157+H161</f>
        <v>15994.5</v>
      </c>
      <c r="I145" s="10">
        <f>I146+I157+I161</f>
        <v>0</v>
      </c>
      <c r="J145" s="30">
        <f>J146+J157+J161</f>
        <v>11550.599999999999</v>
      </c>
      <c r="K145" s="10">
        <f>K146+K157+K161</f>
        <v>0</v>
      </c>
      <c r="L145" s="10"/>
      <c r="M145" s="10"/>
      <c r="N145" s="10"/>
      <c r="O145" s="22">
        <f>O146+O157+O161</f>
        <v>7200.5999999999995</v>
      </c>
      <c r="P145" s="22">
        <f>P146+P157+P161</f>
        <v>1650</v>
      </c>
      <c r="Q145" s="22">
        <f t="shared" ref="Q145:T145" si="82">Q146+Q157+Q161</f>
        <v>0</v>
      </c>
      <c r="R145" s="22">
        <f t="shared" si="82"/>
        <v>0</v>
      </c>
      <c r="S145" s="22">
        <f t="shared" si="82"/>
        <v>0</v>
      </c>
      <c r="T145" s="22">
        <f t="shared" si="82"/>
        <v>8850.5999999999985</v>
      </c>
      <c r="U145" s="60"/>
    </row>
    <row r="146" spans="1:21" ht="56.25" x14ac:dyDescent="0.2">
      <c r="A146" s="24" t="s">
        <v>0</v>
      </c>
      <c r="B146" s="3" t="s">
        <v>44</v>
      </c>
      <c r="C146" s="11">
        <v>903</v>
      </c>
      <c r="D146" s="11" t="s">
        <v>15</v>
      </c>
      <c r="E146" s="11" t="s">
        <v>22</v>
      </c>
      <c r="F146" s="11" t="s">
        <v>0</v>
      </c>
      <c r="G146" s="12" t="s">
        <v>0</v>
      </c>
      <c r="H146" s="10">
        <f t="shared" ref="H146:J149" si="83">H147</f>
        <v>5993.7</v>
      </c>
      <c r="I146" s="10">
        <f t="shared" si="83"/>
        <v>0</v>
      </c>
      <c r="J146" s="30">
        <f t="shared" si="83"/>
        <v>6254.5999999999995</v>
      </c>
      <c r="K146" s="10">
        <f>K147+K154</f>
        <v>0</v>
      </c>
      <c r="L146" s="10"/>
      <c r="M146" s="10"/>
      <c r="N146" s="10"/>
      <c r="O146" s="22">
        <f>O147</f>
        <v>6254.5999999999995</v>
      </c>
      <c r="P146" s="22">
        <f t="shared" ref="P146:T149" si="84">P147</f>
        <v>0</v>
      </c>
      <c r="Q146" s="22">
        <f t="shared" si="84"/>
        <v>0</v>
      </c>
      <c r="R146" s="22">
        <f t="shared" si="84"/>
        <v>0</v>
      </c>
      <c r="S146" s="22">
        <f t="shared" si="84"/>
        <v>0</v>
      </c>
      <c r="T146" s="22">
        <f t="shared" si="84"/>
        <v>6254.5999999999995</v>
      </c>
      <c r="U146" s="60"/>
    </row>
    <row r="147" spans="1:21" ht="37.5" x14ac:dyDescent="0.2">
      <c r="A147" s="24"/>
      <c r="B147" s="14" t="s">
        <v>70</v>
      </c>
      <c r="C147" s="11">
        <v>903</v>
      </c>
      <c r="D147" s="11" t="s">
        <v>15</v>
      </c>
      <c r="E147" s="11" t="s">
        <v>22</v>
      </c>
      <c r="F147" s="11" t="s">
        <v>158</v>
      </c>
      <c r="G147" s="12" t="s">
        <v>0</v>
      </c>
      <c r="H147" s="10">
        <f t="shared" si="83"/>
        <v>5993.7</v>
      </c>
      <c r="I147" s="10">
        <f t="shared" si="83"/>
        <v>0</v>
      </c>
      <c r="J147" s="30">
        <f t="shared" si="83"/>
        <v>6254.5999999999995</v>
      </c>
      <c r="K147" s="10">
        <f>K148</f>
        <v>0</v>
      </c>
      <c r="L147" s="10"/>
      <c r="M147" s="10"/>
      <c r="N147" s="10"/>
      <c r="O147" s="22">
        <f>O148</f>
        <v>6254.5999999999995</v>
      </c>
      <c r="P147" s="22">
        <f t="shared" si="84"/>
        <v>0</v>
      </c>
      <c r="Q147" s="22">
        <f t="shared" si="84"/>
        <v>0</v>
      </c>
      <c r="R147" s="22">
        <f t="shared" si="84"/>
        <v>0</v>
      </c>
      <c r="S147" s="22">
        <f t="shared" si="84"/>
        <v>0</v>
      </c>
      <c r="T147" s="22">
        <f t="shared" si="84"/>
        <v>6254.5999999999995</v>
      </c>
      <c r="U147" s="60"/>
    </row>
    <row r="148" spans="1:21" ht="56.25" x14ac:dyDescent="0.2">
      <c r="A148" s="24" t="s">
        <v>0</v>
      </c>
      <c r="B148" s="14" t="s">
        <v>71</v>
      </c>
      <c r="C148" s="11">
        <v>903</v>
      </c>
      <c r="D148" s="11" t="s">
        <v>15</v>
      </c>
      <c r="E148" s="11" t="s">
        <v>22</v>
      </c>
      <c r="F148" s="11" t="s">
        <v>246</v>
      </c>
      <c r="G148" s="12" t="s">
        <v>0</v>
      </c>
      <c r="H148" s="10">
        <f t="shared" si="83"/>
        <v>5993.7</v>
      </c>
      <c r="I148" s="10">
        <f t="shared" si="83"/>
        <v>0</v>
      </c>
      <c r="J148" s="30">
        <f t="shared" si="83"/>
        <v>6254.5999999999995</v>
      </c>
      <c r="K148" s="10">
        <f>K149</f>
        <v>0</v>
      </c>
      <c r="L148" s="10"/>
      <c r="M148" s="10"/>
      <c r="N148" s="10"/>
      <c r="O148" s="22">
        <f>O149</f>
        <v>6254.5999999999995</v>
      </c>
      <c r="P148" s="22">
        <f t="shared" si="84"/>
        <v>0</v>
      </c>
      <c r="Q148" s="22">
        <f t="shared" si="84"/>
        <v>0</v>
      </c>
      <c r="R148" s="22">
        <f t="shared" si="84"/>
        <v>0</v>
      </c>
      <c r="S148" s="22">
        <f t="shared" si="84"/>
        <v>0</v>
      </c>
      <c r="T148" s="22">
        <f t="shared" si="84"/>
        <v>6254.5999999999995</v>
      </c>
      <c r="U148" s="60"/>
    </row>
    <row r="149" spans="1:21" ht="37.5" x14ac:dyDescent="0.2">
      <c r="A149" s="24" t="s">
        <v>0</v>
      </c>
      <c r="B149" s="14" t="s">
        <v>276</v>
      </c>
      <c r="C149" s="11">
        <v>903</v>
      </c>
      <c r="D149" s="11" t="s">
        <v>15</v>
      </c>
      <c r="E149" s="11" t="s">
        <v>22</v>
      </c>
      <c r="F149" s="11" t="s">
        <v>277</v>
      </c>
      <c r="G149" s="12"/>
      <c r="H149" s="10">
        <f t="shared" si="83"/>
        <v>5993.7</v>
      </c>
      <c r="I149" s="10">
        <f t="shared" si="83"/>
        <v>0</v>
      </c>
      <c r="J149" s="30">
        <f t="shared" si="83"/>
        <v>6254.5999999999995</v>
      </c>
      <c r="K149" s="10">
        <f>K150</f>
        <v>0</v>
      </c>
      <c r="L149" s="10"/>
      <c r="M149" s="10"/>
      <c r="N149" s="10"/>
      <c r="O149" s="22">
        <f>O150</f>
        <v>6254.5999999999995</v>
      </c>
      <c r="P149" s="22">
        <f t="shared" si="84"/>
        <v>0</v>
      </c>
      <c r="Q149" s="22">
        <f t="shared" si="84"/>
        <v>0</v>
      </c>
      <c r="R149" s="22">
        <f t="shared" si="84"/>
        <v>0</v>
      </c>
      <c r="S149" s="22">
        <f t="shared" si="84"/>
        <v>0</v>
      </c>
      <c r="T149" s="22">
        <f t="shared" si="84"/>
        <v>6254.5999999999995</v>
      </c>
      <c r="U149" s="60"/>
    </row>
    <row r="150" spans="1:21" ht="18.75" x14ac:dyDescent="0.2">
      <c r="A150" s="24" t="s">
        <v>0</v>
      </c>
      <c r="B150" s="3" t="s">
        <v>58</v>
      </c>
      <c r="C150" s="11">
        <v>903</v>
      </c>
      <c r="D150" s="11" t="s">
        <v>15</v>
      </c>
      <c r="E150" s="11" t="s">
        <v>22</v>
      </c>
      <c r="F150" s="11" t="s">
        <v>221</v>
      </c>
      <c r="G150" s="12" t="s">
        <v>0</v>
      </c>
      <c r="H150" s="10">
        <f>H151+H152+H153</f>
        <v>5993.7</v>
      </c>
      <c r="I150" s="10">
        <f>I151+I152+I153</f>
        <v>0</v>
      </c>
      <c r="J150" s="30">
        <f>J151+J152+J153</f>
        <v>6254.5999999999995</v>
      </c>
      <c r="K150" s="10">
        <f>K151+K152+K153</f>
        <v>0</v>
      </c>
      <c r="L150" s="10"/>
      <c r="M150" s="10"/>
      <c r="N150" s="10"/>
      <c r="O150" s="22">
        <f>O151+O152+O153</f>
        <v>6254.5999999999995</v>
      </c>
      <c r="P150" s="22">
        <f t="shared" ref="P150:T150" si="85">P151+P152+P153</f>
        <v>0</v>
      </c>
      <c r="Q150" s="22">
        <f t="shared" si="85"/>
        <v>0</v>
      </c>
      <c r="R150" s="22">
        <f t="shared" si="85"/>
        <v>0</v>
      </c>
      <c r="S150" s="22">
        <f t="shared" si="85"/>
        <v>0</v>
      </c>
      <c r="T150" s="22">
        <f t="shared" si="85"/>
        <v>6254.5999999999995</v>
      </c>
      <c r="U150" s="60"/>
    </row>
    <row r="151" spans="1:21" ht="75" x14ac:dyDescent="0.2">
      <c r="A151" s="24" t="s">
        <v>0</v>
      </c>
      <c r="B151" s="3" t="s">
        <v>16</v>
      </c>
      <c r="C151" s="11">
        <v>903</v>
      </c>
      <c r="D151" s="11" t="s">
        <v>15</v>
      </c>
      <c r="E151" s="11" t="s">
        <v>22</v>
      </c>
      <c r="F151" s="11" t="s">
        <v>221</v>
      </c>
      <c r="G151" s="12" t="s">
        <v>17</v>
      </c>
      <c r="H151" s="10">
        <v>5617.7</v>
      </c>
      <c r="I151" s="10"/>
      <c r="J151" s="30">
        <f>4520.2+1365.1</f>
        <v>5885.2999999999993</v>
      </c>
      <c r="K151" s="22"/>
      <c r="L151" s="22"/>
      <c r="M151" s="22"/>
      <c r="N151" s="22"/>
      <c r="O151" s="22">
        <f>J151+K151+M151+N151+L151</f>
        <v>5885.2999999999993</v>
      </c>
      <c r="P151" s="10"/>
      <c r="Q151" s="10"/>
      <c r="R151" s="10"/>
      <c r="S151" s="10"/>
      <c r="T151" s="72">
        <f>O151+P151+Q151+R151+S151</f>
        <v>5885.2999999999993</v>
      </c>
      <c r="U151" s="60"/>
    </row>
    <row r="152" spans="1:21" ht="37.5" x14ac:dyDescent="0.2">
      <c r="A152" s="24" t="s">
        <v>0</v>
      </c>
      <c r="B152" s="3" t="s">
        <v>166</v>
      </c>
      <c r="C152" s="11">
        <v>903</v>
      </c>
      <c r="D152" s="11" t="s">
        <v>15</v>
      </c>
      <c r="E152" s="11" t="s">
        <v>22</v>
      </c>
      <c r="F152" s="11" t="s">
        <v>221</v>
      </c>
      <c r="G152" s="12" t="s">
        <v>7</v>
      </c>
      <c r="H152" s="10">
        <v>370.5</v>
      </c>
      <c r="I152" s="10"/>
      <c r="J152" s="30">
        <f>8.6+3.4+44.4+114.3+3.6+189.5</f>
        <v>363.79999999999995</v>
      </c>
      <c r="K152" s="22"/>
      <c r="L152" s="22"/>
      <c r="M152" s="22"/>
      <c r="N152" s="22"/>
      <c r="O152" s="22">
        <f>J152+K152+M152+N152+L152</f>
        <v>363.79999999999995</v>
      </c>
      <c r="P152" s="10"/>
      <c r="Q152" s="10"/>
      <c r="R152" s="10"/>
      <c r="S152" s="10"/>
      <c r="T152" s="72">
        <f t="shared" ref="T152:T153" si="86">O152+P152+Q152+R152+S152</f>
        <v>363.79999999999995</v>
      </c>
      <c r="U152" s="60"/>
    </row>
    <row r="153" spans="1:21" ht="18.75" customHeight="1" x14ac:dyDescent="0.2">
      <c r="A153" s="24" t="s">
        <v>0</v>
      </c>
      <c r="B153" s="3" t="s">
        <v>18</v>
      </c>
      <c r="C153" s="11">
        <v>903</v>
      </c>
      <c r="D153" s="11" t="s">
        <v>15</v>
      </c>
      <c r="E153" s="11" t="s">
        <v>22</v>
      </c>
      <c r="F153" s="11" t="s">
        <v>221</v>
      </c>
      <c r="G153" s="12" t="s">
        <v>19</v>
      </c>
      <c r="H153" s="10">
        <v>5.5</v>
      </c>
      <c r="I153" s="10"/>
      <c r="J153" s="30">
        <f>2.6+2.9</f>
        <v>5.5</v>
      </c>
      <c r="K153" s="22"/>
      <c r="L153" s="22"/>
      <c r="M153" s="22"/>
      <c r="N153" s="22"/>
      <c r="O153" s="22">
        <f>J153+K153+M153+N153+L153</f>
        <v>5.5</v>
      </c>
      <c r="P153" s="10"/>
      <c r="Q153" s="10"/>
      <c r="R153" s="10"/>
      <c r="S153" s="10"/>
      <c r="T153" s="72">
        <f t="shared" si="86"/>
        <v>5.5</v>
      </c>
      <c r="U153" s="60"/>
    </row>
    <row r="154" spans="1:21" ht="0.75" customHeight="1" x14ac:dyDescent="0.2">
      <c r="A154" s="24"/>
      <c r="B154" s="3" t="s">
        <v>26</v>
      </c>
      <c r="C154" s="11">
        <v>903</v>
      </c>
      <c r="D154" s="11" t="s">
        <v>15</v>
      </c>
      <c r="E154" s="11" t="s">
        <v>22</v>
      </c>
      <c r="F154" s="11" t="s">
        <v>131</v>
      </c>
      <c r="G154" s="12"/>
      <c r="H154" s="10"/>
      <c r="I154" s="10"/>
      <c r="J154" s="30"/>
      <c r="K154" s="32">
        <f>K155</f>
        <v>0</v>
      </c>
      <c r="L154" s="22"/>
      <c r="M154" s="22"/>
      <c r="N154" s="32"/>
      <c r="O154" s="22">
        <f>O155</f>
        <v>0</v>
      </c>
      <c r="P154" s="10"/>
      <c r="Q154" s="10"/>
      <c r="R154" s="10"/>
      <c r="S154" s="10"/>
      <c r="T154" s="72"/>
      <c r="U154" s="60"/>
    </row>
    <row r="155" spans="1:21" ht="37.5" x14ac:dyDescent="0.2">
      <c r="A155" s="24"/>
      <c r="B155" s="3" t="s">
        <v>488</v>
      </c>
      <c r="C155" s="11">
        <v>903</v>
      </c>
      <c r="D155" s="11" t="s">
        <v>15</v>
      </c>
      <c r="E155" s="11" t="s">
        <v>22</v>
      </c>
      <c r="F155" s="11" t="s">
        <v>487</v>
      </c>
      <c r="G155" s="12"/>
      <c r="H155" s="10"/>
      <c r="I155" s="10"/>
      <c r="J155" s="30"/>
      <c r="K155" s="32">
        <f>K156</f>
        <v>0</v>
      </c>
      <c r="L155" s="22"/>
      <c r="M155" s="22"/>
      <c r="N155" s="32"/>
      <c r="O155" s="22">
        <f>O156</f>
        <v>0</v>
      </c>
      <c r="P155" s="22">
        <f t="shared" ref="P155:T155" si="87">P156</f>
        <v>0</v>
      </c>
      <c r="Q155" s="22">
        <f t="shared" si="87"/>
        <v>0</v>
      </c>
      <c r="R155" s="22">
        <f t="shared" si="87"/>
        <v>0</v>
      </c>
      <c r="S155" s="22">
        <f t="shared" si="87"/>
        <v>0</v>
      </c>
      <c r="T155" s="22">
        <f t="shared" si="87"/>
        <v>0</v>
      </c>
      <c r="U155" s="60"/>
    </row>
    <row r="156" spans="1:21" ht="75" x14ac:dyDescent="0.2">
      <c r="A156" s="24"/>
      <c r="B156" s="3" t="s">
        <v>16</v>
      </c>
      <c r="C156" s="11">
        <v>903</v>
      </c>
      <c r="D156" s="11" t="s">
        <v>15</v>
      </c>
      <c r="E156" s="11" t="s">
        <v>22</v>
      </c>
      <c r="F156" s="11" t="s">
        <v>487</v>
      </c>
      <c r="G156" s="12">
        <v>100</v>
      </c>
      <c r="H156" s="10"/>
      <c r="I156" s="10"/>
      <c r="J156" s="30"/>
      <c r="K156" s="22"/>
      <c r="L156" s="22"/>
      <c r="M156" s="22"/>
      <c r="N156" s="22"/>
      <c r="O156" s="22">
        <f>J156+K156+L156+M156+N156</f>
        <v>0</v>
      </c>
      <c r="P156" s="10"/>
      <c r="Q156" s="10"/>
      <c r="R156" s="10"/>
      <c r="S156" s="10"/>
      <c r="T156" s="72">
        <f>O156+Q156+P156+R156+S156</f>
        <v>0</v>
      </c>
      <c r="U156" s="60"/>
    </row>
    <row r="157" spans="1:21" ht="18.75" x14ac:dyDescent="0.2">
      <c r="A157" s="24" t="s">
        <v>0</v>
      </c>
      <c r="B157" s="3" t="s">
        <v>45</v>
      </c>
      <c r="C157" s="11">
        <v>903</v>
      </c>
      <c r="D157" s="11" t="s">
        <v>15</v>
      </c>
      <c r="E157" s="11" t="s">
        <v>46</v>
      </c>
      <c r="F157" s="11" t="s">
        <v>0</v>
      </c>
      <c r="G157" s="12" t="s">
        <v>0</v>
      </c>
      <c r="H157" s="10">
        <f t="shared" ref="H157:K159" si="88">H158</f>
        <v>8813.7999999999993</v>
      </c>
      <c r="I157" s="10">
        <f t="shared" si="88"/>
        <v>0</v>
      </c>
      <c r="J157" s="30">
        <f t="shared" si="88"/>
        <v>3646</v>
      </c>
      <c r="K157" s="10">
        <f t="shared" si="88"/>
        <v>0</v>
      </c>
      <c r="L157" s="10"/>
      <c r="M157" s="10"/>
      <c r="N157" s="10"/>
      <c r="O157" s="22">
        <f>O158</f>
        <v>946</v>
      </c>
      <c r="P157" s="22">
        <f t="shared" ref="P157:T159" si="89">P158</f>
        <v>0</v>
      </c>
      <c r="Q157" s="22">
        <f t="shared" si="89"/>
        <v>0</v>
      </c>
      <c r="R157" s="22">
        <f t="shared" si="89"/>
        <v>0</v>
      </c>
      <c r="S157" s="22">
        <f t="shared" si="89"/>
        <v>0</v>
      </c>
      <c r="T157" s="22">
        <f t="shared" si="89"/>
        <v>946</v>
      </c>
      <c r="U157" s="60"/>
    </row>
    <row r="158" spans="1:21" ht="37.5" x14ac:dyDescent="0.2">
      <c r="A158" s="24" t="s">
        <v>0</v>
      </c>
      <c r="B158" s="15" t="s">
        <v>72</v>
      </c>
      <c r="C158" s="11">
        <v>903</v>
      </c>
      <c r="D158" s="11" t="s">
        <v>15</v>
      </c>
      <c r="E158" s="11" t="s">
        <v>46</v>
      </c>
      <c r="F158" s="11" t="s">
        <v>155</v>
      </c>
      <c r="G158" s="12" t="s">
        <v>0</v>
      </c>
      <c r="H158" s="10">
        <f t="shared" si="88"/>
        <v>8813.7999999999993</v>
      </c>
      <c r="I158" s="10">
        <f t="shared" si="88"/>
        <v>0</v>
      </c>
      <c r="J158" s="30">
        <f t="shared" si="88"/>
        <v>3646</v>
      </c>
      <c r="K158" s="10">
        <f t="shared" si="88"/>
        <v>0</v>
      </c>
      <c r="L158" s="10"/>
      <c r="M158" s="10"/>
      <c r="N158" s="10"/>
      <c r="O158" s="22">
        <f>O159</f>
        <v>946</v>
      </c>
      <c r="P158" s="22">
        <f t="shared" si="89"/>
        <v>0</v>
      </c>
      <c r="Q158" s="22">
        <f t="shared" si="89"/>
        <v>0</v>
      </c>
      <c r="R158" s="22">
        <f t="shared" si="89"/>
        <v>0</v>
      </c>
      <c r="S158" s="22">
        <f t="shared" si="89"/>
        <v>0</v>
      </c>
      <c r="T158" s="22">
        <f t="shared" si="89"/>
        <v>946</v>
      </c>
      <c r="U158" s="60"/>
    </row>
    <row r="159" spans="1:21" ht="18.75" x14ac:dyDescent="0.2">
      <c r="A159" s="24" t="s">
        <v>0</v>
      </c>
      <c r="B159" s="3" t="s">
        <v>73</v>
      </c>
      <c r="C159" s="11">
        <v>903</v>
      </c>
      <c r="D159" s="11" t="s">
        <v>15</v>
      </c>
      <c r="E159" s="11" t="s">
        <v>46</v>
      </c>
      <c r="F159" s="11" t="s">
        <v>156</v>
      </c>
      <c r="G159" s="12" t="s">
        <v>0</v>
      </c>
      <c r="H159" s="10">
        <f t="shared" si="88"/>
        <v>8813.7999999999993</v>
      </c>
      <c r="I159" s="10">
        <f t="shared" si="88"/>
        <v>0</v>
      </c>
      <c r="J159" s="30">
        <f t="shared" si="88"/>
        <v>3646</v>
      </c>
      <c r="K159" s="10">
        <f t="shared" si="88"/>
        <v>0</v>
      </c>
      <c r="L159" s="10"/>
      <c r="M159" s="10"/>
      <c r="N159" s="10"/>
      <c r="O159" s="22">
        <f>O160</f>
        <v>946</v>
      </c>
      <c r="P159" s="22">
        <f t="shared" si="89"/>
        <v>0</v>
      </c>
      <c r="Q159" s="22">
        <f t="shared" si="89"/>
        <v>0</v>
      </c>
      <c r="R159" s="22">
        <f t="shared" si="89"/>
        <v>0</v>
      </c>
      <c r="S159" s="22">
        <f t="shared" si="89"/>
        <v>0</v>
      </c>
      <c r="T159" s="22">
        <f t="shared" si="89"/>
        <v>946</v>
      </c>
      <c r="U159" s="60"/>
    </row>
    <row r="160" spans="1:21" ht="18" customHeight="1" x14ac:dyDescent="0.2">
      <c r="A160" s="24" t="s">
        <v>0</v>
      </c>
      <c r="B160" s="3" t="s">
        <v>18</v>
      </c>
      <c r="C160" s="11">
        <v>903</v>
      </c>
      <c r="D160" s="11" t="s">
        <v>15</v>
      </c>
      <c r="E160" s="11" t="s">
        <v>46</v>
      </c>
      <c r="F160" s="11" t="s">
        <v>156</v>
      </c>
      <c r="G160" s="12" t="s">
        <v>19</v>
      </c>
      <c r="H160" s="10">
        <f>5300+3513.8</f>
        <v>8813.7999999999993</v>
      </c>
      <c r="I160" s="10"/>
      <c r="J160" s="30">
        <v>3646</v>
      </c>
      <c r="K160" s="22"/>
      <c r="L160" s="22"/>
      <c r="M160" s="22"/>
      <c r="N160" s="22"/>
      <c r="O160" s="22">
        <f>3646-2700</f>
        <v>946</v>
      </c>
      <c r="P160" s="10"/>
      <c r="Q160" s="10"/>
      <c r="R160" s="10"/>
      <c r="S160" s="10"/>
      <c r="T160" s="72">
        <f>O160+P160+Q160+R160+S160</f>
        <v>946</v>
      </c>
      <c r="U160" s="60"/>
    </row>
    <row r="161" spans="1:21" ht="18.75" x14ac:dyDescent="0.2">
      <c r="A161" s="24" t="s">
        <v>0</v>
      </c>
      <c r="B161" s="3" t="s">
        <v>47</v>
      </c>
      <c r="C161" s="11">
        <v>903</v>
      </c>
      <c r="D161" s="11" t="s">
        <v>15</v>
      </c>
      <c r="E161" s="11" t="s">
        <v>48</v>
      </c>
      <c r="F161" s="11" t="s">
        <v>0</v>
      </c>
      <c r="G161" s="12" t="s">
        <v>0</v>
      </c>
      <c r="H161" s="10">
        <f>H162</f>
        <v>1187</v>
      </c>
      <c r="I161" s="10">
        <v>0</v>
      </c>
      <c r="J161" s="30">
        <f t="shared" ref="J161:K163" si="90">J162</f>
        <v>1650</v>
      </c>
      <c r="K161" s="10">
        <f t="shared" si="90"/>
        <v>0</v>
      </c>
      <c r="L161" s="10"/>
      <c r="M161" s="10"/>
      <c r="N161" s="10"/>
      <c r="O161" s="22">
        <f>O162</f>
        <v>0</v>
      </c>
      <c r="P161" s="22">
        <f t="shared" ref="P161:T163" si="91">P162</f>
        <v>1650</v>
      </c>
      <c r="Q161" s="22">
        <f t="shared" si="91"/>
        <v>0</v>
      </c>
      <c r="R161" s="22">
        <f t="shared" si="91"/>
        <v>0</v>
      </c>
      <c r="S161" s="22">
        <f t="shared" si="91"/>
        <v>0</v>
      </c>
      <c r="T161" s="22">
        <f t="shared" si="91"/>
        <v>1650</v>
      </c>
      <c r="U161" s="60"/>
    </row>
    <row r="162" spans="1:21" ht="37.5" x14ac:dyDescent="0.2">
      <c r="A162" s="24" t="s">
        <v>0</v>
      </c>
      <c r="B162" s="15" t="s">
        <v>72</v>
      </c>
      <c r="C162" s="11">
        <v>903</v>
      </c>
      <c r="D162" s="11" t="s">
        <v>15</v>
      </c>
      <c r="E162" s="11" t="s">
        <v>48</v>
      </c>
      <c r="F162" s="11" t="s">
        <v>155</v>
      </c>
      <c r="G162" s="12" t="s">
        <v>0</v>
      </c>
      <c r="H162" s="10">
        <f>H163</f>
        <v>1187</v>
      </c>
      <c r="I162" s="10">
        <v>0</v>
      </c>
      <c r="J162" s="30">
        <f t="shared" si="90"/>
        <v>1650</v>
      </c>
      <c r="K162" s="10">
        <f t="shared" si="90"/>
        <v>0</v>
      </c>
      <c r="L162" s="10"/>
      <c r="M162" s="10"/>
      <c r="N162" s="10"/>
      <c r="O162" s="22">
        <f>O163</f>
        <v>0</v>
      </c>
      <c r="P162" s="22">
        <f t="shared" si="91"/>
        <v>1650</v>
      </c>
      <c r="Q162" s="22">
        <f t="shared" si="91"/>
        <v>0</v>
      </c>
      <c r="R162" s="22">
        <f t="shared" si="91"/>
        <v>0</v>
      </c>
      <c r="S162" s="22">
        <f t="shared" si="91"/>
        <v>0</v>
      </c>
      <c r="T162" s="22">
        <f t="shared" si="91"/>
        <v>1650</v>
      </c>
      <c r="U162" s="60"/>
    </row>
    <row r="163" spans="1:21" ht="37.5" x14ac:dyDescent="0.2">
      <c r="A163" s="24" t="s">
        <v>0</v>
      </c>
      <c r="B163" s="3" t="s">
        <v>74</v>
      </c>
      <c r="C163" s="11">
        <v>903</v>
      </c>
      <c r="D163" s="11" t="s">
        <v>15</v>
      </c>
      <c r="E163" s="11" t="s">
        <v>48</v>
      </c>
      <c r="F163" s="11" t="s">
        <v>157</v>
      </c>
      <c r="G163" s="12" t="s">
        <v>0</v>
      </c>
      <c r="H163" s="10">
        <f>H164</f>
        <v>1187</v>
      </c>
      <c r="I163" s="10">
        <v>0</v>
      </c>
      <c r="J163" s="30">
        <f t="shared" si="90"/>
        <v>1650</v>
      </c>
      <c r="K163" s="10">
        <f t="shared" si="90"/>
        <v>0</v>
      </c>
      <c r="L163" s="10"/>
      <c r="M163" s="10"/>
      <c r="N163" s="10"/>
      <c r="O163" s="22">
        <f>O164</f>
        <v>0</v>
      </c>
      <c r="P163" s="22">
        <f t="shared" si="91"/>
        <v>1650</v>
      </c>
      <c r="Q163" s="22">
        <f t="shared" si="91"/>
        <v>0</v>
      </c>
      <c r="R163" s="22">
        <f t="shared" si="91"/>
        <v>0</v>
      </c>
      <c r="S163" s="22">
        <f t="shared" si="91"/>
        <v>0</v>
      </c>
      <c r="T163" s="22">
        <f t="shared" si="91"/>
        <v>1650</v>
      </c>
      <c r="U163" s="60"/>
    </row>
    <row r="164" spans="1:21" ht="18.75" x14ac:dyDescent="0.2">
      <c r="A164" s="24" t="s">
        <v>0</v>
      </c>
      <c r="B164" s="3" t="s">
        <v>12</v>
      </c>
      <c r="C164" s="11">
        <v>903</v>
      </c>
      <c r="D164" s="11" t="s">
        <v>15</v>
      </c>
      <c r="E164" s="11" t="s">
        <v>48</v>
      </c>
      <c r="F164" s="11" t="s">
        <v>157</v>
      </c>
      <c r="G164" s="12">
        <v>300</v>
      </c>
      <c r="H164" s="10">
        <v>1187</v>
      </c>
      <c r="I164" s="10">
        <v>0</v>
      </c>
      <c r="J164" s="30">
        <v>1650</v>
      </c>
      <c r="K164" s="22"/>
      <c r="L164" s="22"/>
      <c r="M164" s="22"/>
      <c r="N164" s="22"/>
      <c r="O164" s="22">
        <v>0</v>
      </c>
      <c r="P164" s="10">
        <v>1650</v>
      </c>
      <c r="Q164" s="10"/>
      <c r="R164" s="10"/>
      <c r="S164" s="10"/>
      <c r="T164" s="72">
        <f>O164+P164+Q164+R164+S164</f>
        <v>1650</v>
      </c>
      <c r="U164" s="60"/>
    </row>
    <row r="165" spans="1:21" ht="18.75" x14ac:dyDescent="0.2">
      <c r="A165" s="24" t="s">
        <v>0</v>
      </c>
      <c r="B165" s="3" t="s">
        <v>23</v>
      </c>
      <c r="C165" s="11">
        <v>903</v>
      </c>
      <c r="D165" s="11" t="s">
        <v>49</v>
      </c>
      <c r="E165" s="11" t="s">
        <v>0</v>
      </c>
      <c r="F165" s="11" t="s">
        <v>0</v>
      </c>
      <c r="G165" s="12" t="s">
        <v>0</v>
      </c>
      <c r="H165" s="10">
        <f>H166</f>
        <v>2158.1</v>
      </c>
      <c r="I165" s="10">
        <f>I166</f>
        <v>4795.6000000000004</v>
      </c>
      <c r="J165" s="30">
        <f>J166</f>
        <v>2161.4</v>
      </c>
      <c r="K165" s="10">
        <f>K166+K174+K178</f>
        <v>4789.8</v>
      </c>
      <c r="L165" s="10"/>
      <c r="M165" s="10"/>
      <c r="N165" s="10"/>
      <c r="O165" s="22">
        <f>O166+O174+O178</f>
        <v>6951.2000000000007</v>
      </c>
      <c r="P165" s="22">
        <f t="shared" ref="P165:T165" si="92">P166+P174+P178</f>
        <v>0</v>
      </c>
      <c r="Q165" s="22">
        <f t="shared" si="92"/>
        <v>0</v>
      </c>
      <c r="R165" s="22">
        <f t="shared" si="92"/>
        <v>0</v>
      </c>
      <c r="S165" s="22">
        <f t="shared" si="92"/>
        <v>0</v>
      </c>
      <c r="T165" s="22">
        <f t="shared" si="92"/>
        <v>6951.2000000000007</v>
      </c>
      <c r="U165" s="60"/>
    </row>
    <row r="166" spans="1:21" ht="37.5" x14ac:dyDescent="0.2">
      <c r="A166" s="24"/>
      <c r="B166" s="3" t="s">
        <v>50</v>
      </c>
      <c r="C166" s="11">
        <v>903</v>
      </c>
      <c r="D166" s="11" t="s">
        <v>49</v>
      </c>
      <c r="E166" s="11" t="s">
        <v>15</v>
      </c>
      <c r="F166" s="11" t="s">
        <v>0</v>
      </c>
      <c r="G166" s="12" t="s">
        <v>0</v>
      </c>
      <c r="H166" s="10">
        <f t="shared" ref="H166:I168" si="93">H167</f>
        <v>2158.1</v>
      </c>
      <c r="I166" s="10">
        <f t="shared" si="93"/>
        <v>4795.6000000000004</v>
      </c>
      <c r="J166" s="30">
        <f>J167+J181</f>
        <v>2161.4</v>
      </c>
      <c r="K166" s="10">
        <f>K167</f>
        <v>4789.8</v>
      </c>
      <c r="L166" s="10"/>
      <c r="M166" s="10"/>
      <c r="N166" s="10"/>
      <c r="O166" s="22">
        <f>O167</f>
        <v>6951.2000000000007</v>
      </c>
      <c r="P166" s="22">
        <f t="shared" ref="P166:T168" si="94">P167</f>
        <v>0</v>
      </c>
      <c r="Q166" s="22">
        <f t="shared" si="94"/>
        <v>0</v>
      </c>
      <c r="R166" s="22">
        <f t="shared" si="94"/>
        <v>0</v>
      </c>
      <c r="S166" s="22">
        <f t="shared" si="94"/>
        <v>0</v>
      </c>
      <c r="T166" s="22">
        <f t="shared" si="94"/>
        <v>6951.2000000000007</v>
      </c>
      <c r="U166" s="60"/>
    </row>
    <row r="167" spans="1:21" ht="37.5" x14ac:dyDescent="0.2">
      <c r="A167" s="24" t="s">
        <v>0</v>
      </c>
      <c r="B167" s="14" t="s">
        <v>70</v>
      </c>
      <c r="C167" s="11">
        <v>903</v>
      </c>
      <c r="D167" s="11">
        <v>14</v>
      </c>
      <c r="E167" s="11" t="s">
        <v>15</v>
      </c>
      <c r="F167" s="11" t="s">
        <v>158</v>
      </c>
      <c r="G167" s="12" t="s">
        <v>0</v>
      </c>
      <c r="H167" s="10">
        <f t="shared" si="93"/>
        <v>2158.1</v>
      </c>
      <c r="I167" s="10">
        <f t="shared" si="93"/>
        <v>4795.6000000000004</v>
      </c>
      <c r="J167" s="30">
        <f>J168</f>
        <v>2161.4</v>
      </c>
      <c r="K167" s="10">
        <f>K168</f>
        <v>4789.8</v>
      </c>
      <c r="L167" s="10"/>
      <c r="M167" s="10"/>
      <c r="N167" s="10"/>
      <c r="O167" s="22">
        <f>O168</f>
        <v>6951.2000000000007</v>
      </c>
      <c r="P167" s="22">
        <f t="shared" si="94"/>
        <v>0</v>
      </c>
      <c r="Q167" s="22">
        <f t="shared" si="94"/>
        <v>0</v>
      </c>
      <c r="R167" s="22">
        <f t="shared" si="94"/>
        <v>0</v>
      </c>
      <c r="S167" s="22">
        <f t="shared" si="94"/>
        <v>0</v>
      </c>
      <c r="T167" s="22">
        <f t="shared" si="94"/>
        <v>6951.2000000000007</v>
      </c>
      <c r="U167" s="60"/>
    </row>
    <row r="168" spans="1:21" ht="56.25" x14ac:dyDescent="0.2">
      <c r="A168" s="24"/>
      <c r="B168" s="3" t="s">
        <v>251</v>
      </c>
      <c r="C168" s="11">
        <v>903</v>
      </c>
      <c r="D168" s="11">
        <v>14</v>
      </c>
      <c r="E168" s="11" t="s">
        <v>15</v>
      </c>
      <c r="F168" s="11" t="s">
        <v>159</v>
      </c>
      <c r="G168" s="12"/>
      <c r="H168" s="10">
        <f t="shared" si="93"/>
        <v>2158.1</v>
      </c>
      <c r="I168" s="10">
        <f t="shared" si="93"/>
        <v>4795.6000000000004</v>
      </c>
      <c r="J168" s="30">
        <f>J169</f>
        <v>2161.4</v>
      </c>
      <c r="K168" s="10">
        <f>K169</f>
        <v>4789.8</v>
      </c>
      <c r="L168" s="10"/>
      <c r="M168" s="10"/>
      <c r="N168" s="10"/>
      <c r="O168" s="22">
        <f>O169</f>
        <v>6951.2000000000007</v>
      </c>
      <c r="P168" s="22">
        <f t="shared" si="94"/>
        <v>0</v>
      </c>
      <c r="Q168" s="22">
        <f t="shared" si="94"/>
        <v>0</v>
      </c>
      <c r="R168" s="22">
        <f t="shared" si="94"/>
        <v>0</v>
      </c>
      <c r="S168" s="22">
        <f t="shared" si="94"/>
        <v>0</v>
      </c>
      <c r="T168" s="22">
        <f t="shared" si="94"/>
        <v>6951.2000000000007</v>
      </c>
      <c r="U168" s="60"/>
    </row>
    <row r="169" spans="1:21" ht="18.75" x14ac:dyDescent="0.2">
      <c r="A169" s="24"/>
      <c r="B169" s="3" t="s">
        <v>250</v>
      </c>
      <c r="C169" s="11">
        <v>903</v>
      </c>
      <c r="D169" s="11" t="s">
        <v>49</v>
      </c>
      <c r="E169" s="11" t="s">
        <v>15</v>
      </c>
      <c r="F169" s="11" t="s">
        <v>160</v>
      </c>
      <c r="G169" s="12" t="s">
        <v>0</v>
      </c>
      <c r="H169" s="10">
        <f>H172+H171</f>
        <v>2158.1</v>
      </c>
      <c r="I169" s="10">
        <f>I172+I171</f>
        <v>4795.6000000000004</v>
      </c>
      <c r="J169" s="30">
        <f>J172+J171</f>
        <v>2161.4</v>
      </c>
      <c r="K169" s="10">
        <f>K172+K171</f>
        <v>4789.8</v>
      </c>
      <c r="L169" s="10"/>
      <c r="M169" s="10"/>
      <c r="N169" s="10"/>
      <c r="O169" s="22">
        <f>O170+O172</f>
        <v>6951.2000000000007</v>
      </c>
      <c r="P169" s="22">
        <f t="shared" ref="P169:T169" si="95">P170+P172</f>
        <v>0</v>
      </c>
      <c r="Q169" s="22">
        <f t="shared" si="95"/>
        <v>0</v>
      </c>
      <c r="R169" s="22">
        <f t="shared" si="95"/>
        <v>0</v>
      </c>
      <c r="S169" s="22">
        <f t="shared" si="95"/>
        <v>0</v>
      </c>
      <c r="T169" s="22">
        <f t="shared" si="95"/>
        <v>6951.2000000000007</v>
      </c>
      <c r="U169" s="60"/>
    </row>
    <row r="170" spans="1:21" ht="37.5" x14ac:dyDescent="0.2">
      <c r="A170" s="24" t="s">
        <v>0</v>
      </c>
      <c r="B170" s="3" t="s">
        <v>311</v>
      </c>
      <c r="C170" s="11">
        <v>903</v>
      </c>
      <c r="D170" s="11" t="s">
        <v>49</v>
      </c>
      <c r="E170" s="11" t="s">
        <v>15</v>
      </c>
      <c r="F170" s="11" t="s">
        <v>312</v>
      </c>
      <c r="G170" s="12" t="s">
        <v>0</v>
      </c>
      <c r="H170" s="10">
        <f>H171</f>
        <v>0</v>
      </c>
      <c r="I170" s="10">
        <f>I171</f>
        <v>4795.6000000000004</v>
      </c>
      <c r="J170" s="30">
        <f>J171</f>
        <v>0</v>
      </c>
      <c r="K170" s="10">
        <f>K171</f>
        <v>4789.8</v>
      </c>
      <c r="L170" s="10"/>
      <c r="M170" s="10"/>
      <c r="N170" s="10"/>
      <c r="O170" s="22">
        <f>O171</f>
        <v>4789.8</v>
      </c>
      <c r="P170" s="22">
        <f t="shared" ref="P170:T170" si="96">P171</f>
        <v>0</v>
      </c>
      <c r="Q170" s="22">
        <f t="shared" si="96"/>
        <v>0</v>
      </c>
      <c r="R170" s="22">
        <f t="shared" si="96"/>
        <v>0</v>
      </c>
      <c r="S170" s="22">
        <f t="shared" si="96"/>
        <v>0</v>
      </c>
      <c r="T170" s="22">
        <f t="shared" si="96"/>
        <v>4789.8</v>
      </c>
      <c r="U170" s="60"/>
    </row>
    <row r="171" spans="1:21" ht="18.75" x14ac:dyDescent="0.2">
      <c r="A171" s="24" t="s">
        <v>0</v>
      </c>
      <c r="B171" s="3" t="s">
        <v>23</v>
      </c>
      <c r="C171" s="11">
        <v>903</v>
      </c>
      <c r="D171" s="11" t="s">
        <v>49</v>
      </c>
      <c r="E171" s="11" t="s">
        <v>15</v>
      </c>
      <c r="F171" s="11" t="s">
        <v>312</v>
      </c>
      <c r="G171" s="12" t="s">
        <v>24</v>
      </c>
      <c r="H171" s="10"/>
      <c r="I171" s="10">
        <v>4795.6000000000004</v>
      </c>
      <c r="J171" s="30">
        <v>0</v>
      </c>
      <c r="K171" s="22">
        <v>4789.8</v>
      </c>
      <c r="L171" s="22"/>
      <c r="M171" s="22"/>
      <c r="N171" s="22"/>
      <c r="O171" s="22">
        <f>J171+K171+M171+L171+N171</f>
        <v>4789.8</v>
      </c>
      <c r="P171" s="10"/>
      <c r="Q171" s="10"/>
      <c r="R171" s="10"/>
      <c r="S171" s="10"/>
      <c r="T171" s="72">
        <f>O171+P171+Q171+R171+S171</f>
        <v>4789.8</v>
      </c>
      <c r="U171" s="60"/>
    </row>
    <row r="172" spans="1:21" ht="37.5" x14ac:dyDescent="0.2">
      <c r="A172" s="28"/>
      <c r="B172" s="3" t="s">
        <v>252</v>
      </c>
      <c r="C172" s="11">
        <v>903</v>
      </c>
      <c r="D172" s="11" t="s">
        <v>49</v>
      </c>
      <c r="E172" s="11" t="s">
        <v>15</v>
      </c>
      <c r="F172" s="11" t="s">
        <v>253</v>
      </c>
      <c r="G172" s="12" t="s">
        <v>0</v>
      </c>
      <c r="H172" s="10">
        <f>H173</f>
        <v>2158.1</v>
      </c>
      <c r="I172" s="10">
        <f>I173</f>
        <v>0</v>
      </c>
      <c r="J172" s="30">
        <f>J173</f>
        <v>2161.4</v>
      </c>
      <c r="K172" s="10">
        <f>K173</f>
        <v>0</v>
      </c>
      <c r="L172" s="10"/>
      <c r="M172" s="10"/>
      <c r="N172" s="10"/>
      <c r="O172" s="22">
        <f>O173</f>
        <v>2161.4</v>
      </c>
      <c r="P172" s="22">
        <f t="shared" ref="P172:T172" si="97">P173</f>
        <v>0</v>
      </c>
      <c r="Q172" s="22">
        <f t="shared" si="97"/>
        <v>0</v>
      </c>
      <c r="R172" s="22">
        <f t="shared" si="97"/>
        <v>0</v>
      </c>
      <c r="S172" s="22">
        <f t="shared" si="97"/>
        <v>0</v>
      </c>
      <c r="T172" s="22">
        <f t="shared" si="97"/>
        <v>2161.4</v>
      </c>
      <c r="U172" s="60"/>
    </row>
    <row r="173" spans="1:21" ht="18" customHeight="1" x14ac:dyDescent="0.2">
      <c r="A173" s="24" t="s">
        <v>0</v>
      </c>
      <c r="B173" s="3" t="s">
        <v>23</v>
      </c>
      <c r="C173" s="11">
        <v>903</v>
      </c>
      <c r="D173" s="11" t="s">
        <v>49</v>
      </c>
      <c r="E173" s="11" t="s">
        <v>15</v>
      </c>
      <c r="F173" s="11" t="s">
        <v>253</v>
      </c>
      <c r="G173" s="12" t="s">
        <v>24</v>
      </c>
      <c r="H173" s="10">
        <v>2158.1</v>
      </c>
      <c r="I173" s="10"/>
      <c r="J173" s="30">
        <v>2161.4</v>
      </c>
      <c r="K173" s="22"/>
      <c r="L173" s="22"/>
      <c r="M173" s="22"/>
      <c r="N173" s="22"/>
      <c r="O173" s="22">
        <f>J173+K173+M173+N173+L173</f>
        <v>2161.4</v>
      </c>
      <c r="P173" s="10"/>
      <c r="Q173" s="10"/>
      <c r="R173" s="10"/>
      <c r="S173" s="10"/>
      <c r="T173" s="72">
        <f>O173+P173+Q173+R173+S173</f>
        <v>2161.4</v>
      </c>
      <c r="U173" s="60"/>
    </row>
    <row r="174" spans="1:21" ht="0.75" customHeight="1" x14ac:dyDescent="0.2">
      <c r="A174" s="24"/>
      <c r="B174" s="3" t="s">
        <v>489</v>
      </c>
      <c r="C174" s="11">
        <v>903</v>
      </c>
      <c r="D174" s="11" t="s">
        <v>49</v>
      </c>
      <c r="E174" s="13" t="s">
        <v>20</v>
      </c>
      <c r="F174" s="11"/>
      <c r="G174" s="12"/>
      <c r="H174" s="10"/>
      <c r="I174" s="10"/>
      <c r="J174" s="30"/>
      <c r="K174" s="22">
        <f>K175</f>
        <v>0</v>
      </c>
      <c r="L174" s="22"/>
      <c r="M174" s="22"/>
      <c r="N174" s="22"/>
      <c r="O174" s="22">
        <f>O175</f>
        <v>0</v>
      </c>
      <c r="P174" s="10"/>
      <c r="Q174" s="10"/>
      <c r="R174" s="10"/>
      <c r="S174" s="10"/>
      <c r="T174" s="72"/>
      <c r="U174" s="60"/>
    </row>
    <row r="175" spans="1:21" ht="36.75" customHeight="1" x14ac:dyDescent="0.2">
      <c r="A175" s="24"/>
      <c r="B175" s="3" t="s">
        <v>488</v>
      </c>
      <c r="C175" s="11">
        <v>903</v>
      </c>
      <c r="D175" s="11" t="s">
        <v>49</v>
      </c>
      <c r="E175" s="13" t="s">
        <v>20</v>
      </c>
      <c r="F175" s="11" t="s">
        <v>487</v>
      </c>
      <c r="G175" s="12"/>
      <c r="H175" s="10"/>
      <c r="I175" s="10"/>
      <c r="J175" s="30"/>
      <c r="K175" s="22">
        <f>K176</f>
        <v>0</v>
      </c>
      <c r="L175" s="22"/>
      <c r="M175" s="22"/>
      <c r="N175" s="22"/>
      <c r="O175" s="22">
        <f>O176</f>
        <v>0</v>
      </c>
      <c r="P175" s="10">
        <f>P176</f>
        <v>0</v>
      </c>
      <c r="Q175" s="10">
        <f>Q176</f>
        <v>0</v>
      </c>
      <c r="R175" s="10">
        <f>R176</f>
        <v>0</v>
      </c>
      <c r="S175" s="10">
        <f>S176</f>
        <v>0</v>
      </c>
      <c r="T175" s="22">
        <f>T176</f>
        <v>0</v>
      </c>
      <c r="U175" s="60"/>
    </row>
    <row r="176" spans="1:21" ht="18" customHeight="1" x14ac:dyDescent="0.2">
      <c r="A176" s="24"/>
      <c r="B176" s="3" t="s">
        <v>23</v>
      </c>
      <c r="C176" s="11">
        <v>903</v>
      </c>
      <c r="D176" s="11" t="s">
        <v>49</v>
      </c>
      <c r="E176" s="13" t="s">
        <v>20</v>
      </c>
      <c r="F176" s="11" t="s">
        <v>487</v>
      </c>
      <c r="G176" s="12">
        <v>500</v>
      </c>
      <c r="H176" s="10"/>
      <c r="I176" s="10"/>
      <c r="J176" s="30"/>
      <c r="K176" s="22"/>
      <c r="L176" s="22"/>
      <c r="M176" s="22"/>
      <c r="N176" s="22"/>
      <c r="O176" s="22">
        <f>N176</f>
        <v>0</v>
      </c>
      <c r="P176" s="10"/>
      <c r="Q176" s="10"/>
      <c r="R176" s="10"/>
      <c r="S176" s="10"/>
      <c r="T176" s="72">
        <f>O176+P176+Q176+R176+S176</f>
        <v>0</v>
      </c>
      <c r="U176" s="60"/>
    </row>
    <row r="177" spans="1:21" ht="35.25" customHeight="1" x14ac:dyDescent="0.2">
      <c r="A177" s="24"/>
      <c r="B177" s="3"/>
      <c r="C177" s="11"/>
      <c r="D177" s="11"/>
      <c r="E177" s="11"/>
      <c r="F177" s="11"/>
      <c r="G177" s="12"/>
      <c r="H177" s="10"/>
      <c r="I177" s="10"/>
      <c r="J177" s="30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60"/>
    </row>
    <row r="178" spans="1:21" ht="26.25" customHeight="1" x14ac:dyDescent="0.2">
      <c r="A178" s="24"/>
      <c r="B178" s="3" t="s">
        <v>492</v>
      </c>
      <c r="C178" s="11">
        <v>903</v>
      </c>
      <c r="D178" s="11">
        <v>14</v>
      </c>
      <c r="E178" s="13" t="s">
        <v>21</v>
      </c>
      <c r="F178" s="11"/>
      <c r="G178" s="12"/>
      <c r="H178" s="10"/>
      <c r="I178" s="10"/>
      <c r="J178" s="30"/>
      <c r="K178" s="22">
        <f>K179+K181</f>
        <v>0</v>
      </c>
      <c r="L178" s="22"/>
      <c r="M178" s="22"/>
      <c r="N178" s="22"/>
      <c r="O178" s="22">
        <f>O179+O181</f>
        <v>0</v>
      </c>
      <c r="P178" s="22">
        <f t="shared" ref="P178:T178" si="98">P179+P181</f>
        <v>0</v>
      </c>
      <c r="Q178" s="22">
        <f t="shared" si="98"/>
        <v>0</v>
      </c>
      <c r="R178" s="22">
        <f t="shared" si="98"/>
        <v>0</v>
      </c>
      <c r="S178" s="22">
        <f t="shared" si="98"/>
        <v>0</v>
      </c>
      <c r="T178" s="22">
        <f t="shared" si="98"/>
        <v>0</v>
      </c>
      <c r="U178" s="60"/>
    </row>
    <row r="179" spans="1:21" ht="39.75" customHeight="1" x14ac:dyDescent="0.2">
      <c r="A179" s="24"/>
      <c r="B179" s="3" t="s">
        <v>490</v>
      </c>
      <c r="C179" s="11">
        <v>903</v>
      </c>
      <c r="D179" s="11">
        <v>14</v>
      </c>
      <c r="E179" s="13" t="s">
        <v>21</v>
      </c>
      <c r="F179" s="11" t="s">
        <v>491</v>
      </c>
      <c r="G179" s="12"/>
      <c r="H179" s="10"/>
      <c r="I179" s="10"/>
      <c r="J179" s="30"/>
      <c r="K179" s="22"/>
      <c r="L179" s="22"/>
      <c r="M179" s="22"/>
      <c r="N179" s="22"/>
      <c r="O179" s="22">
        <f>O180</f>
        <v>0</v>
      </c>
      <c r="P179" s="22">
        <f t="shared" ref="P179:T179" si="99">P180</f>
        <v>0</v>
      </c>
      <c r="Q179" s="22">
        <f t="shared" si="99"/>
        <v>0</v>
      </c>
      <c r="R179" s="22">
        <f t="shared" si="99"/>
        <v>0</v>
      </c>
      <c r="S179" s="22">
        <f t="shared" si="99"/>
        <v>0</v>
      </c>
      <c r="T179" s="22">
        <f t="shared" si="99"/>
        <v>0</v>
      </c>
      <c r="U179" s="60"/>
    </row>
    <row r="180" spans="1:21" ht="25.5" customHeight="1" x14ac:dyDescent="0.2">
      <c r="A180" s="24"/>
      <c r="B180" s="3" t="s">
        <v>23</v>
      </c>
      <c r="C180" s="11">
        <v>903</v>
      </c>
      <c r="D180" s="11">
        <v>14</v>
      </c>
      <c r="E180" s="13" t="s">
        <v>21</v>
      </c>
      <c r="F180" s="11" t="s">
        <v>491</v>
      </c>
      <c r="G180" s="12">
        <v>500</v>
      </c>
      <c r="H180" s="10"/>
      <c r="I180" s="10"/>
      <c r="J180" s="30"/>
      <c r="K180" s="22"/>
      <c r="L180" s="22"/>
      <c r="M180" s="22"/>
      <c r="N180" s="22"/>
      <c r="O180" s="22">
        <f>J180+K180+L180+M180+N180</f>
        <v>0</v>
      </c>
      <c r="P180" s="10"/>
      <c r="Q180" s="10"/>
      <c r="R180" s="10"/>
      <c r="S180" s="10"/>
      <c r="T180" s="72">
        <f>O180+P180+Q180+R180+S180</f>
        <v>0</v>
      </c>
      <c r="U180" s="60"/>
    </row>
    <row r="181" spans="1:21" ht="37.5" x14ac:dyDescent="0.2">
      <c r="A181" s="24"/>
      <c r="B181" s="42" t="s">
        <v>72</v>
      </c>
      <c r="C181" s="11">
        <v>903</v>
      </c>
      <c r="D181" s="11" t="s">
        <v>49</v>
      </c>
      <c r="E181" s="13" t="s">
        <v>21</v>
      </c>
      <c r="F181" s="11" t="s">
        <v>155</v>
      </c>
      <c r="G181" s="12"/>
      <c r="H181" s="10"/>
      <c r="I181" s="10"/>
      <c r="J181" s="30">
        <f t="shared" ref="J181:K182" si="100">J182</f>
        <v>0</v>
      </c>
      <c r="K181" s="22">
        <f t="shared" si="100"/>
        <v>0</v>
      </c>
      <c r="L181" s="22"/>
      <c r="M181" s="22"/>
      <c r="N181" s="22"/>
      <c r="O181" s="22">
        <f t="shared" ref="O181:T182" si="101">O182</f>
        <v>0</v>
      </c>
      <c r="P181" s="22">
        <f t="shared" si="101"/>
        <v>0</v>
      </c>
      <c r="Q181" s="22">
        <f t="shared" si="101"/>
        <v>0</v>
      </c>
      <c r="R181" s="22">
        <f t="shared" si="101"/>
        <v>0</v>
      </c>
      <c r="S181" s="22">
        <f t="shared" si="101"/>
        <v>0</v>
      </c>
      <c r="T181" s="22">
        <f t="shared" si="101"/>
        <v>0</v>
      </c>
      <c r="U181" s="60"/>
    </row>
    <row r="182" spans="1:21" ht="18.75" x14ac:dyDescent="0.2">
      <c r="A182" s="24"/>
      <c r="B182" s="3" t="s">
        <v>73</v>
      </c>
      <c r="C182" s="11">
        <v>903</v>
      </c>
      <c r="D182" s="11" t="s">
        <v>49</v>
      </c>
      <c r="E182" s="13" t="s">
        <v>21</v>
      </c>
      <c r="F182" s="11" t="s">
        <v>156</v>
      </c>
      <c r="G182" s="12" t="s">
        <v>0</v>
      </c>
      <c r="H182" s="10"/>
      <c r="I182" s="10"/>
      <c r="J182" s="30">
        <f t="shared" si="100"/>
        <v>0</v>
      </c>
      <c r="K182" s="22">
        <f t="shared" si="100"/>
        <v>0</v>
      </c>
      <c r="L182" s="22"/>
      <c r="M182" s="22"/>
      <c r="N182" s="22"/>
      <c r="O182" s="22">
        <f t="shared" si="101"/>
        <v>0</v>
      </c>
      <c r="P182" s="22">
        <f t="shared" si="101"/>
        <v>0</v>
      </c>
      <c r="Q182" s="22">
        <f t="shared" si="101"/>
        <v>0</v>
      </c>
      <c r="R182" s="22">
        <f t="shared" si="101"/>
        <v>0</v>
      </c>
      <c r="S182" s="22">
        <f t="shared" si="101"/>
        <v>0</v>
      </c>
      <c r="T182" s="22">
        <f t="shared" si="101"/>
        <v>0</v>
      </c>
      <c r="U182" s="60"/>
    </row>
    <row r="183" spans="1:21" ht="18.75" x14ac:dyDescent="0.2">
      <c r="A183" s="24"/>
      <c r="B183" s="3" t="s">
        <v>23</v>
      </c>
      <c r="C183" s="11">
        <v>903</v>
      </c>
      <c r="D183" s="11" t="s">
        <v>49</v>
      </c>
      <c r="E183" s="13" t="s">
        <v>21</v>
      </c>
      <c r="F183" s="11" t="s">
        <v>156</v>
      </c>
      <c r="G183" s="12" t="s">
        <v>24</v>
      </c>
      <c r="H183" s="10"/>
      <c r="I183" s="10"/>
      <c r="J183" s="30">
        <v>0</v>
      </c>
      <c r="K183" s="22"/>
      <c r="L183" s="22"/>
      <c r="M183" s="22"/>
      <c r="N183" s="22"/>
      <c r="O183" s="22">
        <f>J183+K183+M183+N183+L183</f>
        <v>0</v>
      </c>
      <c r="P183" s="10"/>
      <c r="Q183" s="10"/>
      <c r="R183" s="10"/>
      <c r="S183" s="10"/>
      <c r="T183" s="72">
        <f>O183+P183+Q183+R183+S183</f>
        <v>0</v>
      </c>
      <c r="U183" s="60"/>
    </row>
    <row r="184" spans="1:21" ht="37.5" x14ac:dyDescent="0.2">
      <c r="A184" s="28">
        <v>4</v>
      </c>
      <c r="B184" s="7" t="s">
        <v>75</v>
      </c>
      <c r="C184" s="8">
        <v>905</v>
      </c>
      <c r="D184" s="8" t="s">
        <v>0</v>
      </c>
      <c r="E184" s="8" t="s">
        <v>0</v>
      </c>
      <c r="F184" s="8" t="s">
        <v>0</v>
      </c>
      <c r="G184" s="9" t="s">
        <v>0</v>
      </c>
      <c r="H184" s="10">
        <f>H185+H350</f>
        <v>164819.4</v>
      </c>
      <c r="I184" s="10">
        <f>I185+I350</f>
        <v>260580.70000000004</v>
      </c>
      <c r="J184" s="23" t="e">
        <f>J185+J350</f>
        <v>#REF!</v>
      </c>
      <c r="K184" s="23" t="e">
        <f>K185+K350</f>
        <v>#REF!</v>
      </c>
      <c r="L184" s="31"/>
      <c r="M184" s="16"/>
      <c r="N184" s="16"/>
      <c r="O184" s="21">
        <f>O185+O350</f>
        <v>522315.30000000005</v>
      </c>
      <c r="P184" s="21">
        <f t="shared" ref="P184:T184" si="102">P185+P350</f>
        <v>2596.6999999999998</v>
      </c>
      <c r="Q184" s="21">
        <f t="shared" si="102"/>
        <v>0</v>
      </c>
      <c r="R184" s="21">
        <f t="shared" si="102"/>
        <v>16812.8</v>
      </c>
      <c r="S184" s="21">
        <f t="shared" si="102"/>
        <v>-1.111E-2</v>
      </c>
      <c r="T184" s="21">
        <f t="shared" si="102"/>
        <v>582579.09689000004</v>
      </c>
      <c r="U184" s="60"/>
    </row>
    <row r="185" spans="1:21" ht="18.75" x14ac:dyDescent="0.2">
      <c r="A185" s="24" t="s">
        <v>0</v>
      </c>
      <c r="B185" s="3" t="s">
        <v>8</v>
      </c>
      <c r="C185" s="11">
        <v>905</v>
      </c>
      <c r="D185" s="11" t="s">
        <v>9</v>
      </c>
      <c r="E185" s="11" t="s">
        <v>0</v>
      </c>
      <c r="F185" s="11" t="s">
        <v>0</v>
      </c>
      <c r="G185" s="12" t="s">
        <v>0</v>
      </c>
      <c r="H185" s="10">
        <f>H186+H218+H283+H312+H323</f>
        <v>164819.4</v>
      </c>
      <c r="I185" s="10">
        <f>I186+I218+I283+I312+I323</f>
        <v>247012.60000000003</v>
      </c>
      <c r="J185" s="30" t="e">
        <f>J186+J218+J283+J312+J323</f>
        <v>#REF!</v>
      </c>
      <c r="K185" s="10" t="e">
        <f>K186+K218+K283+K312+K323</f>
        <v>#REF!</v>
      </c>
      <c r="L185" s="10"/>
      <c r="M185" s="10"/>
      <c r="N185" s="10"/>
      <c r="O185" s="22">
        <f>O186+O218+O283+O312+O323</f>
        <v>506366.80000000005</v>
      </c>
      <c r="P185" s="22">
        <f t="shared" ref="P185:T185" si="103">P186+P218+P283+P312+P323</f>
        <v>2596.6999999999998</v>
      </c>
      <c r="Q185" s="22">
        <f t="shared" si="103"/>
        <v>0</v>
      </c>
      <c r="R185" s="22">
        <f t="shared" si="103"/>
        <v>16812.8</v>
      </c>
      <c r="S185" s="22">
        <f t="shared" si="103"/>
        <v>-1.111E-2</v>
      </c>
      <c r="T185" s="22">
        <f t="shared" si="103"/>
        <v>566630.59689000004</v>
      </c>
      <c r="U185" s="60"/>
    </row>
    <row r="186" spans="1:21" ht="18.75" x14ac:dyDescent="0.2">
      <c r="A186" s="24" t="s">
        <v>0</v>
      </c>
      <c r="B186" s="3" t="s">
        <v>35</v>
      </c>
      <c r="C186" s="11">
        <v>905</v>
      </c>
      <c r="D186" s="11" t="s">
        <v>9</v>
      </c>
      <c r="E186" s="11" t="s">
        <v>15</v>
      </c>
      <c r="F186" s="11" t="s">
        <v>0</v>
      </c>
      <c r="G186" s="12" t="s">
        <v>0</v>
      </c>
      <c r="H186" s="10">
        <f>H187+H208</f>
        <v>51811.700000000004</v>
      </c>
      <c r="I186" s="10">
        <f>I187+I208</f>
        <v>71151.5</v>
      </c>
      <c r="J186" s="30">
        <f>J187+J208+J211+J215</f>
        <v>63027</v>
      </c>
      <c r="K186" s="10">
        <f t="shared" ref="K186:O186" si="104">K187+K208+K211+K215</f>
        <v>84553.400000000009</v>
      </c>
      <c r="L186" s="30">
        <f t="shared" si="104"/>
        <v>0</v>
      </c>
      <c r="M186" s="30">
        <f t="shared" si="104"/>
        <v>0</v>
      </c>
      <c r="N186" s="30">
        <f t="shared" si="104"/>
        <v>0</v>
      </c>
      <c r="O186" s="22">
        <f t="shared" si="104"/>
        <v>146724.4</v>
      </c>
      <c r="P186" s="22">
        <f t="shared" ref="P186:T186" si="105">P187+P208+P211+P215</f>
        <v>-50</v>
      </c>
      <c r="Q186" s="22">
        <f t="shared" si="105"/>
        <v>0</v>
      </c>
      <c r="R186" s="22">
        <f t="shared" si="105"/>
        <v>3044.4</v>
      </c>
      <c r="S186" s="22">
        <f t="shared" si="105"/>
        <v>0</v>
      </c>
      <c r="T186" s="22">
        <f t="shared" si="105"/>
        <v>149780.79999999999</v>
      </c>
      <c r="U186" s="60"/>
    </row>
    <row r="187" spans="1:21" ht="37.5" x14ac:dyDescent="0.2">
      <c r="A187" s="24"/>
      <c r="B187" s="14" t="s">
        <v>76</v>
      </c>
      <c r="C187" s="11">
        <v>905</v>
      </c>
      <c r="D187" s="11" t="s">
        <v>9</v>
      </c>
      <c r="E187" s="11" t="s">
        <v>15</v>
      </c>
      <c r="F187" s="11" t="s">
        <v>161</v>
      </c>
      <c r="G187" s="12" t="s">
        <v>0</v>
      </c>
      <c r="H187" s="10">
        <f t="shared" ref="H187:K187" si="106">H188</f>
        <v>51458.700000000004</v>
      </c>
      <c r="I187" s="10">
        <f t="shared" si="106"/>
        <v>71151.5</v>
      </c>
      <c r="J187" s="30">
        <f t="shared" si="106"/>
        <v>62439.9</v>
      </c>
      <c r="K187" s="10">
        <f t="shared" si="106"/>
        <v>84553.400000000009</v>
      </c>
      <c r="L187" s="10"/>
      <c r="M187" s="10"/>
      <c r="N187" s="10"/>
      <c r="O187" s="22">
        <f>O188</f>
        <v>146137.29999999999</v>
      </c>
      <c r="P187" s="22">
        <f t="shared" ref="P187:T187" si="107">P188</f>
        <v>-50</v>
      </c>
      <c r="Q187" s="22">
        <f t="shared" si="107"/>
        <v>0</v>
      </c>
      <c r="R187" s="22">
        <f t="shared" si="107"/>
        <v>3044.4</v>
      </c>
      <c r="S187" s="22">
        <f t="shared" si="107"/>
        <v>0</v>
      </c>
      <c r="T187" s="22">
        <f t="shared" si="107"/>
        <v>149131.69999999998</v>
      </c>
      <c r="U187" s="60"/>
    </row>
    <row r="188" spans="1:21" ht="18.75" x14ac:dyDescent="0.2">
      <c r="A188" s="24"/>
      <c r="B188" s="14" t="s">
        <v>77</v>
      </c>
      <c r="C188" s="11">
        <v>905</v>
      </c>
      <c r="D188" s="11" t="s">
        <v>9</v>
      </c>
      <c r="E188" s="11" t="s">
        <v>15</v>
      </c>
      <c r="F188" s="11" t="s">
        <v>162</v>
      </c>
      <c r="G188" s="12" t="s">
        <v>0</v>
      </c>
      <c r="H188" s="10">
        <f>H189+H191+H198+H205</f>
        <v>51458.700000000004</v>
      </c>
      <c r="I188" s="10">
        <f t="shared" ref="I188:J188" si="108">I189+I191+I198+I205</f>
        <v>71151.5</v>
      </c>
      <c r="J188" s="30">
        <f t="shared" si="108"/>
        <v>62439.9</v>
      </c>
      <c r="K188" s="10">
        <f t="shared" ref="K188" si="109">K189+K191+K198+K205</f>
        <v>84553.400000000009</v>
      </c>
      <c r="L188" s="10"/>
      <c r="M188" s="10"/>
      <c r="N188" s="10"/>
      <c r="O188" s="22">
        <f>O189+O191+O198+O205</f>
        <v>146137.29999999999</v>
      </c>
      <c r="P188" s="22">
        <f t="shared" ref="P188:T188" si="110">P189+P191+P198+P205</f>
        <v>-50</v>
      </c>
      <c r="Q188" s="22">
        <f t="shared" si="110"/>
        <v>0</v>
      </c>
      <c r="R188" s="22">
        <f t="shared" si="110"/>
        <v>3044.4</v>
      </c>
      <c r="S188" s="22">
        <f t="shared" si="110"/>
        <v>0</v>
      </c>
      <c r="T188" s="22">
        <f t="shared" si="110"/>
        <v>149131.69999999998</v>
      </c>
      <c r="U188" s="60"/>
    </row>
    <row r="189" spans="1:21" ht="37.5" x14ac:dyDescent="0.2">
      <c r="A189" s="24"/>
      <c r="B189" s="14" t="s">
        <v>164</v>
      </c>
      <c r="C189" s="11">
        <v>905</v>
      </c>
      <c r="D189" s="11" t="s">
        <v>9</v>
      </c>
      <c r="E189" s="11" t="s">
        <v>15</v>
      </c>
      <c r="F189" s="11" t="s">
        <v>163</v>
      </c>
      <c r="G189" s="12"/>
      <c r="H189" s="10">
        <f t="shared" ref="H189:K189" si="111">H190</f>
        <v>1788.3</v>
      </c>
      <c r="I189" s="10">
        <f t="shared" si="111"/>
        <v>0</v>
      </c>
      <c r="J189" s="30">
        <f t="shared" si="111"/>
        <v>1814.7</v>
      </c>
      <c r="K189" s="10">
        <f t="shared" si="111"/>
        <v>0</v>
      </c>
      <c r="L189" s="10"/>
      <c r="M189" s="10"/>
      <c r="N189" s="10"/>
      <c r="O189" s="22">
        <f>O190</f>
        <v>1814.7</v>
      </c>
      <c r="P189" s="22">
        <f t="shared" ref="P189:T189" si="112">P190</f>
        <v>0</v>
      </c>
      <c r="Q189" s="22">
        <f t="shared" si="112"/>
        <v>0</v>
      </c>
      <c r="R189" s="22">
        <f t="shared" si="112"/>
        <v>3044.4</v>
      </c>
      <c r="S189" s="22">
        <f t="shared" si="112"/>
        <v>0</v>
      </c>
      <c r="T189" s="22">
        <f t="shared" si="112"/>
        <v>4859.1000000000004</v>
      </c>
      <c r="U189" s="60"/>
    </row>
    <row r="190" spans="1:21" ht="37.5" x14ac:dyDescent="0.2">
      <c r="A190" s="24"/>
      <c r="B190" s="3" t="s">
        <v>10</v>
      </c>
      <c r="C190" s="11">
        <v>905</v>
      </c>
      <c r="D190" s="11" t="s">
        <v>9</v>
      </c>
      <c r="E190" s="11" t="s">
        <v>15</v>
      </c>
      <c r="F190" s="11" t="s">
        <v>163</v>
      </c>
      <c r="G190" s="12" t="s">
        <v>11</v>
      </c>
      <c r="H190" s="10">
        <v>1788.3</v>
      </c>
      <c r="I190" s="10"/>
      <c r="J190" s="30">
        <v>1814.7</v>
      </c>
      <c r="K190" s="22">
        <v>0</v>
      </c>
      <c r="L190" s="22"/>
      <c r="M190" s="22"/>
      <c r="N190" s="22"/>
      <c r="O190" s="22">
        <f>J190+K190+M190+N190+L190</f>
        <v>1814.7</v>
      </c>
      <c r="P190" s="10"/>
      <c r="Q190" s="10"/>
      <c r="R190" s="10">
        <v>3044.4</v>
      </c>
      <c r="S190" s="10"/>
      <c r="T190" s="72">
        <f>O190+P190+Q190+R190+S190</f>
        <v>4859.1000000000004</v>
      </c>
      <c r="U190" s="60"/>
    </row>
    <row r="191" spans="1:21" ht="18.75" x14ac:dyDescent="0.2">
      <c r="A191" s="24"/>
      <c r="B191" s="14" t="s">
        <v>124</v>
      </c>
      <c r="C191" s="11">
        <v>905</v>
      </c>
      <c r="D191" s="11" t="s">
        <v>9</v>
      </c>
      <c r="E191" s="11" t="s">
        <v>15</v>
      </c>
      <c r="F191" s="11" t="s">
        <v>165</v>
      </c>
      <c r="G191" s="12"/>
      <c r="H191" s="10">
        <f t="shared" ref="H191:J192" si="113">H192</f>
        <v>450</v>
      </c>
      <c r="I191" s="10">
        <f t="shared" si="113"/>
        <v>0</v>
      </c>
      <c r="J191" s="30">
        <f>J192+J194+J196</f>
        <v>473.4</v>
      </c>
      <c r="K191" s="10">
        <f>K192+K194+K196</f>
        <v>0</v>
      </c>
      <c r="L191" s="10"/>
      <c r="M191" s="10"/>
      <c r="N191" s="10"/>
      <c r="O191" s="22">
        <f>O192+O194+O196</f>
        <v>473.4</v>
      </c>
      <c r="P191" s="22">
        <f t="shared" ref="P191:T191" si="114">P192+P194+P196</f>
        <v>-50</v>
      </c>
      <c r="Q191" s="22">
        <f t="shared" si="114"/>
        <v>0</v>
      </c>
      <c r="R191" s="22">
        <f t="shared" si="114"/>
        <v>0</v>
      </c>
      <c r="S191" s="22">
        <f t="shared" si="114"/>
        <v>0</v>
      </c>
      <c r="T191" s="22">
        <f t="shared" si="114"/>
        <v>423.4</v>
      </c>
      <c r="U191" s="60"/>
    </row>
    <row r="192" spans="1:21" ht="56.25" x14ac:dyDescent="0.2">
      <c r="A192" s="24"/>
      <c r="B192" s="14" t="s">
        <v>296</v>
      </c>
      <c r="C192" s="11">
        <v>905</v>
      </c>
      <c r="D192" s="11" t="s">
        <v>9</v>
      </c>
      <c r="E192" s="11" t="s">
        <v>15</v>
      </c>
      <c r="F192" s="11" t="s">
        <v>167</v>
      </c>
      <c r="G192" s="12"/>
      <c r="H192" s="10">
        <f t="shared" si="113"/>
        <v>450</v>
      </c>
      <c r="I192" s="10">
        <f t="shared" si="113"/>
        <v>0</v>
      </c>
      <c r="J192" s="30">
        <f t="shared" si="113"/>
        <v>465</v>
      </c>
      <c r="K192" s="10">
        <f>K193</f>
        <v>0</v>
      </c>
      <c r="L192" s="10"/>
      <c r="M192" s="10"/>
      <c r="N192" s="10"/>
      <c r="O192" s="22">
        <f>O193</f>
        <v>465</v>
      </c>
      <c r="P192" s="22">
        <f t="shared" ref="P192:T192" si="115">P193</f>
        <v>-50</v>
      </c>
      <c r="Q192" s="22">
        <f t="shared" si="115"/>
        <v>0</v>
      </c>
      <c r="R192" s="22">
        <f t="shared" si="115"/>
        <v>0</v>
      </c>
      <c r="S192" s="22">
        <f t="shared" si="115"/>
        <v>0</v>
      </c>
      <c r="T192" s="22">
        <f t="shared" si="115"/>
        <v>415</v>
      </c>
      <c r="U192" s="60"/>
    </row>
    <row r="193" spans="1:21" ht="38.25" customHeight="1" x14ac:dyDescent="0.2">
      <c r="A193" s="24"/>
      <c r="B193" s="3" t="s">
        <v>10</v>
      </c>
      <c r="C193" s="11">
        <v>905</v>
      </c>
      <c r="D193" s="11" t="s">
        <v>9</v>
      </c>
      <c r="E193" s="11" t="s">
        <v>15</v>
      </c>
      <c r="F193" s="11" t="s">
        <v>167</v>
      </c>
      <c r="G193" s="12" t="s">
        <v>11</v>
      </c>
      <c r="H193" s="10">
        <v>450</v>
      </c>
      <c r="I193" s="10"/>
      <c r="J193" s="30">
        <v>465</v>
      </c>
      <c r="K193" s="22">
        <v>0</v>
      </c>
      <c r="L193" s="22"/>
      <c r="M193" s="22"/>
      <c r="N193" s="22"/>
      <c r="O193" s="22">
        <f>J193+K193+M193+N193+L193</f>
        <v>465</v>
      </c>
      <c r="P193" s="10">
        <v>-50</v>
      </c>
      <c r="Q193" s="10"/>
      <c r="R193" s="10"/>
      <c r="S193" s="10"/>
      <c r="T193" s="72">
        <f>O193+P193+Q193+R193+S193</f>
        <v>415</v>
      </c>
      <c r="U193" s="60"/>
    </row>
    <row r="194" spans="1:21" ht="18.75" x14ac:dyDescent="0.2">
      <c r="A194" s="24"/>
      <c r="B194" s="3" t="s">
        <v>460</v>
      </c>
      <c r="C194" s="11">
        <v>905</v>
      </c>
      <c r="D194" s="11" t="s">
        <v>9</v>
      </c>
      <c r="E194" s="11" t="s">
        <v>15</v>
      </c>
      <c r="F194" s="11" t="s">
        <v>459</v>
      </c>
      <c r="G194" s="12"/>
      <c r="H194" s="10"/>
      <c r="I194" s="10"/>
      <c r="J194" s="30">
        <f>J195</f>
        <v>0</v>
      </c>
      <c r="K194" s="10">
        <f t="shared" ref="K194" si="116">K195</f>
        <v>0</v>
      </c>
      <c r="L194" s="10"/>
      <c r="M194" s="10"/>
      <c r="N194" s="10"/>
      <c r="O194" s="22">
        <f>O195</f>
        <v>0</v>
      </c>
      <c r="P194" s="22">
        <f t="shared" ref="P194:T194" si="117">P195</f>
        <v>0</v>
      </c>
      <c r="Q194" s="22">
        <f t="shared" si="117"/>
        <v>0</v>
      </c>
      <c r="R194" s="22">
        <f t="shared" si="117"/>
        <v>0</v>
      </c>
      <c r="S194" s="22">
        <f t="shared" si="117"/>
        <v>0</v>
      </c>
      <c r="T194" s="22">
        <f t="shared" si="117"/>
        <v>0</v>
      </c>
      <c r="U194" s="60"/>
    </row>
    <row r="195" spans="1:21" ht="37.5" x14ac:dyDescent="0.2">
      <c r="A195" s="24"/>
      <c r="B195" s="3" t="s">
        <v>10</v>
      </c>
      <c r="C195" s="11">
        <v>905</v>
      </c>
      <c r="D195" s="11" t="s">
        <v>9</v>
      </c>
      <c r="E195" s="11" t="s">
        <v>15</v>
      </c>
      <c r="F195" s="11" t="s">
        <v>459</v>
      </c>
      <c r="G195" s="12" t="s">
        <v>11</v>
      </c>
      <c r="H195" s="10"/>
      <c r="I195" s="10"/>
      <c r="J195" s="30"/>
      <c r="K195" s="22"/>
      <c r="L195" s="22"/>
      <c r="M195" s="22"/>
      <c r="N195" s="22"/>
      <c r="O195" s="22">
        <f>J195+K195+M195+N195+L195</f>
        <v>0</v>
      </c>
      <c r="P195" s="10"/>
      <c r="Q195" s="10"/>
      <c r="R195" s="10"/>
      <c r="S195" s="10"/>
      <c r="T195" s="72">
        <f>O195+P195+Q195+R195+S195</f>
        <v>0</v>
      </c>
      <c r="U195" s="60"/>
    </row>
    <row r="196" spans="1:21" ht="56.25" x14ac:dyDescent="0.2">
      <c r="A196" s="24"/>
      <c r="B196" s="41" t="s">
        <v>530</v>
      </c>
      <c r="C196" s="11">
        <v>905</v>
      </c>
      <c r="D196" s="11" t="s">
        <v>9</v>
      </c>
      <c r="E196" s="11" t="s">
        <v>15</v>
      </c>
      <c r="F196" s="11" t="s">
        <v>476</v>
      </c>
      <c r="G196" s="12"/>
      <c r="H196" s="10"/>
      <c r="I196" s="10"/>
      <c r="J196" s="30">
        <f>J197</f>
        <v>8.4</v>
      </c>
      <c r="K196" s="22">
        <f>K197</f>
        <v>0</v>
      </c>
      <c r="L196" s="22"/>
      <c r="M196" s="22"/>
      <c r="N196" s="22"/>
      <c r="O196" s="22">
        <f>O197</f>
        <v>8.4</v>
      </c>
      <c r="P196" s="22">
        <f t="shared" ref="P196:T196" si="118">P197</f>
        <v>0</v>
      </c>
      <c r="Q196" s="22">
        <f t="shared" si="118"/>
        <v>0</v>
      </c>
      <c r="R196" s="22">
        <f t="shared" si="118"/>
        <v>0</v>
      </c>
      <c r="S196" s="22">
        <f t="shared" si="118"/>
        <v>0</v>
      </c>
      <c r="T196" s="22">
        <f t="shared" si="118"/>
        <v>8.4</v>
      </c>
      <c r="U196" s="60"/>
    </row>
    <row r="197" spans="1:21" ht="37.5" x14ac:dyDescent="0.2">
      <c r="A197" s="24"/>
      <c r="B197" s="41" t="s">
        <v>10</v>
      </c>
      <c r="C197" s="11">
        <v>905</v>
      </c>
      <c r="D197" s="11" t="s">
        <v>9</v>
      </c>
      <c r="E197" s="11" t="s">
        <v>15</v>
      </c>
      <c r="F197" s="11" t="s">
        <v>476</v>
      </c>
      <c r="G197" s="12" t="s">
        <v>11</v>
      </c>
      <c r="H197" s="10"/>
      <c r="I197" s="10"/>
      <c r="J197" s="30">
        <v>8.4</v>
      </c>
      <c r="K197" s="22"/>
      <c r="L197" s="22"/>
      <c r="M197" s="22"/>
      <c r="N197" s="22"/>
      <c r="O197" s="22">
        <f>J197+K197+M197+N197+L197</f>
        <v>8.4</v>
      </c>
      <c r="P197" s="10"/>
      <c r="Q197" s="10"/>
      <c r="R197" s="10"/>
      <c r="S197" s="10"/>
      <c r="T197" s="72">
        <f>O197+P197+Q197+R197+S197</f>
        <v>8.4</v>
      </c>
      <c r="U197" s="60"/>
    </row>
    <row r="198" spans="1:21" ht="37.5" x14ac:dyDescent="0.2">
      <c r="A198" s="24"/>
      <c r="B198" s="3" t="s">
        <v>254</v>
      </c>
      <c r="C198" s="11">
        <v>905</v>
      </c>
      <c r="D198" s="11" t="s">
        <v>9</v>
      </c>
      <c r="E198" s="11" t="s">
        <v>15</v>
      </c>
      <c r="F198" s="11" t="s">
        <v>231</v>
      </c>
      <c r="G198" s="12"/>
      <c r="H198" s="10">
        <f>H199+H203+H201</f>
        <v>49220.4</v>
      </c>
      <c r="I198" s="10">
        <f>I199+I203+I201</f>
        <v>69251.5</v>
      </c>
      <c r="J198" s="30">
        <f>J199+J203+J201</f>
        <v>60151.8</v>
      </c>
      <c r="K198" s="10">
        <f t="shared" ref="K198" si="119">K199+K203+K201</f>
        <v>82368.100000000006</v>
      </c>
      <c r="L198" s="10"/>
      <c r="M198" s="10"/>
      <c r="N198" s="10"/>
      <c r="O198" s="22">
        <f>O199+O201+O203</f>
        <v>141663.9</v>
      </c>
      <c r="P198" s="22">
        <f t="shared" ref="P198:T198" si="120">P199+P201+P203</f>
        <v>0</v>
      </c>
      <c r="Q198" s="22">
        <f t="shared" si="120"/>
        <v>0</v>
      </c>
      <c r="R198" s="22">
        <f t="shared" si="120"/>
        <v>0</v>
      </c>
      <c r="S198" s="22">
        <f t="shared" si="120"/>
        <v>0</v>
      </c>
      <c r="T198" s="22">
        <f t="shared" si="120"/>
        <v>141663.9</v>
      </c>
      <c r="U198" s="60"/>
    </row>
    <row r="199" spans="1:21" ht="37.5" x14ac:dyDescent="0.2">
      <c r="A199" s="24"/>
      <c r="B199" s="3" t="s">
        <v>63</v>
      </c>
      <c r="C199" s="11">
        <v>905</v>
      </c>
      <c r="D199" s="11" t="s">
        <v>9</v>
      </c>
      <c r="E199" s="11" t="s">
        <v>15</v>
      </c>
      <c r="F199" s="11" t="s">
        <v>168</v>
      </c>
      <c r="G199" s="12"/>
      <c r="H199" s="10">
        <f t="shared" ref="H199:K199" si="121">H200</f>
        <v>48941.700000000004</v>
      </c>
      <c r="I199" s="10">
        <f t="shared" si="121"/>
        <v>0</v>
      </c>
      <c r="J199" s="30">
        <f t="shared" si="121"/>
        <v>59954.8</v>
      </c>
      <c r="K199" s="10">
        <f t="shared" si="121"/>
        <v>0</v>
      </c>
      <c r="L199" s="10"/>
      <c r="M199" s="10"/>
      <c r="N199" s="10"/>
      <c r="O199" s="22">
        <f>O200</f>
        <v>59954.8</v>
      </c>
      <c r="P199" s="22">
        <f t="shared" ref="P199:T199" si="122">P200</f>
        <v>0</v>
      </c>
      <c r="Q199" s="22">
        <f t="shared" si="122"/>
        <v>0</v>
      </c>
      <c r="R199" s="22">
        <f t="shared" si="122"/>
        <v>0</v>
      </c>
      <c r="S199" s="22">
        <f t="shared" si="122"/>
        <v>0</v>
      </c>
      <c r="T199" s="22">
        <f t="shared" si="122"/>
        <v>59954.8</v>
      </c>
      <c r="U199" s="60"/>
    </row>
    <row r="200" spans="1:21" ht="37.5" x14ac:dyDescent="0.2">
      <c r="A200" s="24"/>
      <c r="B200" s="3" t="s">
        <v>10</v>
      </c>
      <c r="C200" s="11">
        <v>905</v>
      </c>
      <c r="D200" s="11" t="s">
        <v>9</v>
      </c>
      <c r="E200" s="11" t="s">
        <v>15</v>
      </c>
      <c r="F200" s="11" t="s">
        <v>168</v>
      </c>
      <c r="G200" s="12">
        <v>600</v>
      </c>
      <c r="H200" s="10">
        <f>54514.9-5294.5-278.7</f>
        <v>48941.700000000004</v>
      </c>
      <c r="I200" s="10"/>
      <c r="J200" s="30">
        <f>63895.4-197-3743.6</f>
        <v>59954.8</v>
      </c>
      <c r="K200" s="22">
        <v>0</v>
      </c>
      <c r="L200" s="22"/>
      <c r="M200" s="22"/>
      <c r="N200" s="22"/>
      <c r="O200" s="22">
        <f>J200+K200+M200+N200+L200</f>
        <v>59954.8</v>
      </c>
      <c r="P200" s="10"/>
      <c r="Q200" s="10"/>
      <c r="R200" s="10"/>
      <c r="S200" s="10"/>
      <c r="T200" s="72">
        <f>O200+P200+Q200+R200+S200</f>
        <v>59954.8</v>
      </c>
      <c r="U200" s="60"/>
    </row>
    <row r="201" spans="1:21" ht="37.5" x14ac:dyDescent="0.2">
      <c r="A201" s="24" t="s">
        <v>0</v>
      </c>
      <c r="B201" s="3" t="s">
        <v>338</v>
      </c>
      <c r="C201" s="11">
        <v>905</v>
      </c>
      <c r="D201" s="11" t="s">
        <v>9</v>
      </c>
      <c r="E201" s="11" t="s">
        <v>15</v>
      </c>
      <c r="F201" s="11" t="s">
        <v>344</v>
      </c>
      <c r="G201" s="12"/>
      <c r="H201" s="10">
        <f t="shared" ref="H201:K201" si="123">H202</f>
        <v>278.7</v>
      </c>
      <c r="I201" s="10">
        <f t="shared" si="123"/>
        <v>5294.5</v>
      </c>
      <c r="J201" s="30">
        <f t="shared" si="123"/>
        <v>197</v>
      </c>
      <c r="K201" s="10">
        <f t="shared" si="123"/>
        <v>3743.6</v>
      </c>
      <c r="L201" s="10"/>
      <c r="M201" s="10"/>
      <c r="N201" s="10"/>
      <c r="O201" s="22">
        <f>O202</f>
        <v>3940.6</v>
      </c>
      <c r="P201" s="22">
        <f t="shared" ref="P201:T201" si="124">P202</f>
        <v>0</v>
      </c>
      <c r="Q201" s="22">
        <f t="shared" si="124"/>
        <v>0</v>
      </c>
      <c r="R201" s="22">
        <f t="shared" si="124"/>
        <v>0</v>
      </c>
      <c r="S201" s="22">
        <f t="shared" si="124"/>
        <v>0</v>
      </c>
      <c r="T201" s="22">
        <f t="shared" si="124"/>
        <v>3940.6</v>
      </c>
      <c r="U201" s="60"/>
    </row>
    <row r="202" spans="1:21" ht="37.5" x14ac:dyDescent="0.2">
      <c r="A202" s="24" t="s">
        <v>0</v>
      </c>
      <c r="B202" s="3" t="s">
        <v>10</v>
      </c>
      <c r="C202" s="11">
        <v>905</v>
      </c>
      <c r="D202" s="11" t="s">
        <v>9</v>
      </c>
      <c r="E202" s="11" t="s">
        <v>15</v>
      </c>
      <c r="F202" s="11" t="s">
        <v>344</v>
      </c>
      <c r="G202" s="12">
        <v>600</v>
      </c>
      <c r="H202" s="10">
        <v>278.7</v>
      </c>
      <c r="I202" s="10">
        <v>5294.5</v>
      </c>
      <c r="J202" s="30">
        <v>197</v>
      </c>
      <c r="K202" s="22">
        <v>3743.6</v>
      </c>
      <c r="L202" s="22"/>
      <c r="M202" s="22"/>
      <c r="N202" s="22"/>
      <c r="O202" s="22">
        <f>J202+K202+M202+N202+L202</f>
        <v>3940.6</v>
      </c>
      <c r="P202" s="10"/>
      <c r="Q202" s="10"/>
      <c r="R202" s="10"/>
      <c r="S202" s="10"/>
      <c r="T202" s="72">
        <f>O202+P202+Q202+R202+S202</f>
        <v>3940.6</v>
      </c>
      <c r="U202" s="60"/>
    </row>
    <row r="203" spans="1:21" ht="57.75" customHeight="1" x14ac:dyDescent="0.2">
      <c r="A203" s="24"/>
      <c r="B203" s="3" t="s">
        <v>170</v>
      </c>
      <c r="C203" s="11">
        <v>905</v>
      </c>
      <c r="D203" s="11" t="s">
        <v>9</v>
      </c>
      <c r="E203" s="11" t="s">
        <v>15</v>
      </c>
      <c r="F203" s="11" t="s">
        <v>169</v>
      </c>
      <c r="G203" s="12" t="s">
        <v>0</v>
      </c>
      <c r="H203" s="10">
        <f t="shared" ref="H203:K203" si="125">H204</f>
        <v>0</v>
      </c>
      <c r="I203" s="10">
        <f t="shared" si="125"/>
        <v>63957</v>
      </c>
      <c r="J203" s="30">
        <f t="shared" si="125"/>
        <v>0</v>
      </c>
      <c r="K203" s="10">
        <f t="shared" si="125"/>
        <v>78624.5</v>
      </c>
      <c r="L203" s="10"/>
      <c r="M203" s="10"/>
      <c r="N203" s="10"/>
      <c r="O203" s="22">
        <f>O204</f>
        <v>77768.5</v>
      </c>
      <c r="P203" s="22">
        <f t="shared" ref="P203:T203" si="126">P204</f>
        <v>0</v>
      </c>
      <c r="Q203" s="22">
        <f t="shared" si="126"/>
        <v>0</v>
      </c>
      <c r="R203" s="22">
        <f t="shared" si="126"/>
        <v>0</v>
      </c>
      <c r="S203" s="22">
        <f t="shared" si="126"/>
        <v>0</v>
      </c>
      <c r="T203" s="22">
        <f t="shared" si="126"/>
        <v>77768.5</v>
      </c>
      <c r="U203" s="60"/>
    </row>
    <row r="204" spans="1:21" ht="37.5" x14ac:dyDescent="0.2">
      <c r="A204" s="24"/>
      <c r="B204" s="3" t="s">
        <v>10</v>
      </c>
      <c r="C204" s="11">
        <v>905</v>
      </c>
      <c r="D204" s="11" t="s">
        <v>9</v>
      </c>
      <c r="E204" s="11" t="s">
        <v>15</v>
      </c>
      <c r="F204" s="11" t="s">
        <v>169</v>
      </c>
      <c r="G204" s="12">
        <v>600</v>
      </c>
      <c r="H204" s="10"/>
      <c r="I204" s="10">
        <v>63957</v>
      </c>
      <c r="J204" s="30"/>
      <c r="K204" s="22">
        <v>78624.5</v>
      </c>
      <c r="L204" s="22"/>
      <c r="M204" s="22"/>
      <c r="N204" s="22"/>
      <c r="O204" s="22">
        <v>77768.5</v>
      </c>
      <c r="P204" s="10"/>
      <c r="Q204" s="10"/>
      <c r="R204" s="10"/>
      <c r="S204" s="10"/>
      <c r="T204" s="72">
        <f>O204+P204+Q204+R204+S204</f>
        <v>77768.5</v>
      </c>
      <c r="U204" s="60"/>
    </row>
    <row r="205" spans="1:21" ht="56.25" customHeight="1" x14ac:dyDescent="0.2">
      <c r="A205" s="24"/>
      <c r="B205" s="3" t="s">
        <v>420</v>
      </c>
      <c r="C205" s="11">
        <v>905</v>
      </c>
      <c r="D205" s="13" t="s">
        <v>9</v>
      </c>
      <c r="E205" s="13" t="s">
        <v>15</v>
      </c>
      <c r="F205" s="11" t="s">
        <v>431</v>
      </c>
      <c r="G205" s="12"/>
      <c r="H205" s="10">
        <f>H206</f>
        <v>0</v>
      </c>
      <c r="I205" s="10">
        <f t="shared" ref="I205:K205" si="127">I206</f>
        <v>1900</v>
      </c>
      <c r="J205" s="30">
        <f t="shared" si="127"/>
        <v>0</v>
      </c>
      <c r="K205" s="10">
        <f t="shared" si="127"/>
        <v>2185.3000000000002</v>
      </c>
      <c r="L205" s="10"/>
      <c r="M205" s="10"/>
      <c r="N205" s="10"/>
      <c r="O205" s="22">
        <f>O206</f>
        <v>2185.3000000000002</v>
      </c>
      <c r="P205" s="22">
        <f t="shared" ref="P205:T206" si="128">P206</f>
        <v>0</v>
      </c>
      <c r="Q205" s="22">
        <f t="shared" si="128"/>
        <v>0</v>
      </c>
      <c r="R205" s="22">
        <f t="shared" si="128"/>
        <v>0</v>
      </c>
      <c r="S205" s="22">
        <f t="shared" si="128"/>
        <v>0</v>
      </c>
      <c r="T205" s="22">
        <f t="shared" si="128"/>
        <v>2185.3000000000002</v>
      </c>
      <c r="U205" s="60"/>
    </row>
    <row r="206" spans="1:21" ht="22.5" customHeight="1" x14ac:dyDescent="0.2">
      <c r="A206" s="24"/>
      <c r="B206" s="3" t="s">
        <v>123</v>
      </c>
      <c r="C206" s="11">
        <v>905</v>
      </c>
      <c r="D206" s="13" t="s">
        <v>9</v>
      </c>
      <c r="E206" s="13" t="s">
        <v>15</v>
      </c>
      <c r="F206" s="11" t="s">
        <v>245</v>
      </c>
      <c r="G206" s="12"/>
      <c r="H206" s="10">
        <f t="shared" ref="H206:K206" si="129">H207</f>
        <v>0</v>
      </c>
      <c r="I206" s="10">
        <f t="shared" si="129"/>
        <v>1900</v>
      </c>
      <c r="J206" s="30">
        <f t="shared" si="129"/>
        <v>0</v>
      </c>
      <c r="K206" s="10">
        <f t="shared" si="129"/>
        <v>2185.3000000000002</v>
      </c>
      <c r="L206" s="10"/>
      <c r="M206" s="10"/>
      <c r="N206" s="10"/>
      <c r="O206" s="22">
        <f>O207</f>
        <v>2185.3000000000002</v>
      </c>
      <c r="P206" s="22">
        <f t="shared" si="128"/>
        <v>0</v>
      </c>
      <c r="Q206" s="22">
        <f t="shared" si="128"/>
        <v>0</v>
      </c>
      <c r="R206" s="22">
        <f t="shared" si="128"/>
        <v>0</v>
      </c>
      <c r="S206" s="22">
        <f t="shared" si="128"/>
        <v>0</v>
      </c>
      <c r="T206" s="22">
        <f t="shared" si="128"/>
        <v>2185.3000000000002</v>
      </c>
      <c r="U206" s="60"/>
    </row>
    <row r="207" spans="1:21" ht="37.5" x14ac:dyDescent="0.2">
      <c r="A207" s="24"/>
      <c r="B207" s="3" t="s">
        <v>10</v>
      </c>
      <c r="C207" s="11">
        <v>905</v>
      </c>
      <c r="D207" s="13" t="s">
        <v>9</v>
      </c>
      <c r="E207" s="13" t="s">
        <v>15</v>
      </c>
      <c r="F207" s="11" t="s">
        <v>245</v>
      </c>
      <c r="G207" s="12">
        <v>600</v>
      </c>
      <c r="H207" s="10"/>
      <c r="I207" s="10">
        <v>1900</v>
      </c>
      <c r="J207" s="30"/>
      <c r="K207" s="22">
        <v>2185.3000000000002</v>
      </c>
      <c r="L207" s="22"/>
      <c r="M207" s="22"/>
      <c r="N207" s="22"/>
      <c r="O207" s="22">
        <f>J207+K207+M207+N207+L207</f>
        <v>2185.3000000000002</v>
      </c>
      <c r="P207" s="10"/>
      <c r="Q207" s="10"/>
      <c r="R207" s="10"/>
      <c r="S207" s="10"/>
      <c r="T207" s="72">
        <f>O207+P207+Q207+R207+S207</f>
        <v>2185.3000000000002</v>
      </c>
      <c r="U207" s="60"/>
    </row>
    <row r="208" spans="1:21" ht="56.25" x14ac:dyDescent="0.2">
      <c r="A208" s="24"/>
      <c r="B208" s="3" t="s">
        <v>60</v>
      </c>
      <c r="C208" s="11">
        <v>905</v>
      </c>
      <c r="D208" s="13" t="s">
        <v>9</v>
      </c>
      <c r="E208" s="13" t="s">
        <v>15</v>
      </c>
      <c r="F208" s="11" t="s">
        <v>142</v>
      </c>
      <c r="G208" s="12" t="s">
        <v>0</v>
      </c>
      <c r="H208" s="10">
        <f t="shared" ref="H208:K209" si="130">H209</f>
        <v>353</v>
      </c>
      <c r="I208" s="10">
        <f t="shared" si="130"/>
        <v>0</v>
      </c>
      <c r="J208" s="30">
        <f t="shared" si="130"/>
        <v>555.1</v>
      </c>
      <c r="K208" s="10">
        <f t="shared" si="130"/>
        <v>0</v>
      </c>
      <c r="L208" s="10"/>
      <c r="M208" s="10"/>
      <c r="N208" s="10"/>
      <c r="O208" s="22">
        <f>O209</f>
        <v>555.1</v>
      </c>
      <c r="P208" s="22">
        <f t="shared" ref="P208:T209" si="131">P209</f>
        <v>0</v>
      </c>
      <c r="Q208" s="22">
        <f t="shared" si="131"/>
        <v>0</v>
      </c>
      <c r="R208" s="22">
        <f t="shared" si="131"/>
        <v>0</v>
      </c>
      <c r="S208" s="22">
        <f t="shared" si="131"/>
        <v>0</v>
      </c>
      <c r="T208" s="22">
        <f t="shared" si="131"/>
        <v>617.1</v>
      </c>
      <c r="U208" s="60"/>
    </row>
    <row r="209" spans="1:21" ht="37.5" x14ac:dyDescent="0.2">
      <c r="A209" s="24" t="s">
        <v>0</v>
      </c>
      <c r="B209" s="3" t="s">
        <v>144</v>
      </c>
      <c r="C209" s="11">
        <v>905</v>
      </c>
      <c r="D209" s="13" t="s">
        <v>9</v>
      </c>
      <c r="E209" s="13" t="s">
        <v>15</v>
      </c>
      <c r="F209" s="11" t="s">
        <v>143</v>
      </c>
      <c r="G209" s="12" t="s">
        <v>0</v>
      </c>
      <c r="H209" s="10">
        <f t="shared" si="130"/>
        <v>353</v>
      </c>
      <c r="I209" s="10">
        <f t="shared" si="130"/>
        <v>0</v>
      </c>
      <c r="J209" s="30">
        <f t="shared" si="130"/>
        <v>555.1</v>
      </c>
      <c r="K209" s="10">
        <f t="shared" si="130"/>
        <v>0</v>
      </c>
      <c r="L209" s="10"/>
      <c r="M209" s="10"/>
      <c r="N209" s="10"/>
      <c r="O209" s="22">
        <f>O210</f>
        <v>555.1</v>
      </c>
      <c r="P209" s="22">
        <f t="shared" si="131"/>
        <v>0</v>
      </c>
      <c r="Q209" s="22">
        <f t="shared" si="131"/>
        <v>0</v>
      </c>
      <c r="R209" s="22">
        <f t="shared" si="131"/>
        <v>0</v>
      </c>
      <c r="S209" s="22">
        <f t="shared" si="131"/>
        <v>0</v>
      </c>
      <c r="T209" s="22">
        <f t="shared" si="131"/>
        <v>617.1</v>
      </c>
      <c r="U209" s="60"/>
    </row>
    <row r="210" spans="1:21" ht="34.5" customHeight="1" x14ac:dyDescent="0.2">
      <c r="A210" s="24" t="s">
        <v>0</v>
      </c>
      <c r="B210" s="3" t="s">
        <v>10</v>
      </c>
      <c r="C210" s="11">
        <v>905</v>
      </c>
      <c r="D210" s="13" t="s">
        <v>9</v>
      </c>
      <c r="E210" s="13" t="s">
        <v>15</v>
      </c>
      <c r="F210" s="11" t="s">
        <v>143</v>
      </c>
      <c r="G210" s="12" t="s">
        <v>11</v>
      </c>
      <c r="H210" s="10">
        <v>353</v>
      </c>
      <c r="I210" s="10"/>
      <c r="J210" s="30">
        <v>555.1</v>
      </c>
      <c r="K210" s="22"/>
      <c r="L210" s="22"/>
      <c r="M210" s="22"/>
      <c r="N210" s="22"/>
      <c r="O210" s="22">
        <f>J210+K210+M210+N210+L210</f>
        <v>555.1</v>
      </c>
      <c r="P210" s="10"/>
      <c r="Q210" s="10"/>
      <c r="R210" s="10"/>
      <c r="S210" s="10"/>
      <c r="T210" s="72">
        <f>555.1+62</f>
        <v>617.1</v>
      </c>
      <c r="U210" s="60"/>
    </row>
    <row r="211" spans="1:21" ht="40.5" customHeight="1" x14ac:dyDescent="0.2">
      <c r="A211" s="24"/>
      <c r="B211" s="3" t="s">
        <v>367</v>
      </c>
      <c r="C211" s="11">
        <v>905</v>
      </c>
      <c r="D211" s="13" t="s">
        <v>9</v>
      </c>
      <c r="E211" s="13" t="s">
        <v>15</v>
      </c>
      <c r="F211" s="11" t="s">
        <v>208</v>
      </c>
      <c r="G211" s="12"/>
      <c r="H211" s="10"/>
      <c r="I211" s="10"/>
      <c r="J211" s="30">
        <f>J212</f>
        <v>0</v>
      </c>
      <c r="K211" s="10">
        <f t="shared" ref="K211:T213" si="132">K212</f>
        <v>0</v>
      </c>
      <c r="L211" s="10"/>
      <c r="M211" s="10"/>
      <c r="N211" s="10"/>
      <c r="O211" s="22">
        <f>O212</f>
        <v>0</v>
      </c>
      <c r="P211" s="22">
        <f t="shared" ref="P211:T212" si="133">P212</f>
        <v>0</v>
      </c>
      <c r="Q211" s="22">
        <f t="shared" si="133"/>
        <v>0</v>
      </c>
      <c r="R211" s="22">
        <f t="shared" si="133"/>
        <v>0</v>
      </c>
      <c r="S211" s="22">
        <f t="shared" si="133"/>
        <v>0</v>
      </c>
      <c r="T211" s="22">
        <f t="shared" si="133"/>
        <v>0</v>
      </c>
      <c r="U211" s="60"/>
    </row>
    <row r="212" spans="1:21" ht="0.75" customHeight="1" x14ac:dyDescent="0.2">
      <c r="A212" s="24"/>
      <c r="B212" s="3" t="s">
        <v>468</v>
      </c>
      <c r="C212" s="11">
        <v>905</v>
      </c>
      <c r="D212" s="13" t="s">
        <v>9</v>
      </c>
      <c r="E212" s="13" t="s">
        <v>15</v>
      </c>
      <c r="F212" s="11" t="s">
        <v>368</v>
      </c>
      <c r="G212" s="12"/>
      <c r="H212" s="10"/>
      <c r="I212" s="10"/>
      <c r="J212" s="30">
        <f>J213</f>
        <v>0</v>
      </c>
      <c r="K212" s="10">
        <f t="shared" si="132"/>
        <v>0</v>
      </c>
      <c r="L212" s="10"/>
      <c r="M212" s="10"/>
      <c r="N212" s="10"/>
      <c r="O212" s="22">
        <f>O213</f>
        <v>0</v>
      </c>
      <c r="P212" s="22">
        <f t="shared" si="133"/>
        <v>0</v>
      </c>
      <c r="Q212" s="22">
        <f t="shared" si="133"/>
        <v>0</v>
      </c>
      <c r="R212" s="22">
        <f t="shared" si="133"/>
        <v>0</v>
      </c>
      <c r="S212" s="22">
        <f t="shared" si="133"/>
        <v>0</v>
      </c>
      <c r="T212" s="22">
        <f t="shared" si="133"/>
        <v>0</v>
      </c>
      <c r="U212" s="60"/>
    </row>
    <row r="213" spans="1:21" ht="37.5" x14ac:dyDescent="0.2">
      <c r="A213" s="24"/>
      <c r="B213" s="3" t="s">
        <v>467</v>
      </c>
      <c r="C213" s="11">
        <v>905</v>
      </c>
      <c r="D213" s="13" t="s">
        <v>9</v>
      </c>
      <c r="E213" s="13" t="s">
        <v>15</v>
      </c>
      <c r="F213" s="11" t="s">
        <v>466</v>
      </c>
      <c r="G213" s="12"/>
      <c r="H213" s="10"/>
      <c r="I213" s="10"/>
      <c r="J213" s="30">
        <f>J214</f>
        <v>0</v>
      </c>
      <c r="K213" s="10">
        <f t="shared" si="132"/>
        <v>0</v>
      </c>
      <c r="L213" s="10"/>
      <c r="M213" s="10"/>
      <c r="N213" s="10"/>
      <c r="O213" s="22">
        <f t="shared" si="132"/>
        <v>0</v>
      </c>
      <c r="P213" s="22">
        <f t="shared" si="132"/>
        <v>0</v>
      </c>
      <c r="Q213" s="22">
        <f t="shared" si="132"/>
        <v>0</v>
      </c>
      <c r="R213" s="22">
        <f t="shared" si="132"/>
        <v>0</v>
      </c>
      <c r="S213" s="22">
        <f t="shared" si="132"/>
        <v>0</v>
      </c>
      <c r="T213" s="22">
        <f t="shared" si="132"/>
        <v>0</v>
      </c>
      <c r="U213" s="60"/>
    </row>
    <row r="214" spans="1:21" ht="37.5" x14ac:dyDescent="0.2">
      <c r="A214" s="24"/>
      <c r="B214" s="3" t="s">
        <v>43</v>
      </c>
      <c r="C214" s="11">
        <v>905</v>
      </c>
      <c r="D214" s="13" t="s">
        <v>9</v>
      </c>
      <c r="E214" s="13" t="s">
        <v>15</v>
      </c>
      <c r="F214" s="11" t="s">
        <v>466</v>
      </c>
      <c r="G214" s="12">
        <v>400</v>
      </c>
      <c r="H214" s="10"/>
      <c r="I214" s="10"/>
      <c r="J214" s="30"/>
      <c r="K214" s="22"/>
      <c r="L214" s="22"/>
      <c r="M214" s="22"/>
      <c r="N214" s="10"/>
      <c r="O214" s="22">
        <f>J214+K214+M214+N214+L214</f>
        <v>0</v>
      </c>
      <c r="P214" s="10"/>
      <c r="Q214" s="10"/>
      <c r="R214" s="10"/>
      <c r="S214" s="10"/>
      <c r="T214" s="72">
        <f>O214+P214+Q214+R214+S214</f>
        <v>0</v>
      </c>
      <c r="U214" s="60"/>
    </row>
    <row r="215" spans="1:21" ht="37.5" x14ac:dyDescent="0.2">
      <c r="A215" s="24"/>
      <c r="B215" s="3" t="s">
        <v>118</v>
      </c>
      <c r="C215" s="11">
        <v>905</v>
      </c>
      <c r="D215" s="13" t="s">
        <v>9</v>
      </c>
      <c r="E215" s="13" t="s">
        <v>15</v>
      </c>
      <c r="F215" s="11" t="s">
        <v>177</v>
      </c>
      <c r="G215" s="12"/>
      <c r="H215" s="10"/>
      <c r="I215" s="10"/>
      <c r="J215" s="30">
        <f>J216</f>
        <v>32</v>
      </c>
      <c r="K215" s="30">
        <f t="shared" ref="K215:T216" si="134">K216</f>
        <v>0</v>
      </c>
      <c r="L215" s="30">
        <f t="shared" si="134"/>
        <v>0</v>
      </c>
      <c r="M215" s="30">
        <f t="shared" si="134"/>
        <v>0</v>
      </c>
      <c r="N215" s="30">
        <f t="shared" si="134"/>
        <v>0</v>
      </c>
      <c r="O215" s="22">
        <f t="shared" si="134"/>
        <v>32</v>
      </c>
      <c r="P215" s="22">
        <f t="shared" si="134"/>
        <v>0</v>
      </c>
      <c r="Q215" s="22">
        <f t="shared" si="134"/>
        <v>0</v>
      </c>
      <c r="R215" s="22">
        <f t="shared" si="134"/>
        <v>0</v>
      </c>
      <c r="S215" s="22">
        <f t="shared" si="134"/>
        <v>0</v>
      </c>
      <c r="T215" s="22">
        <f t="shared" si="134"/>
        <v>32</v>
      </c>
      <c r="U215" s="60"/>
    </row>
    <row r="216" spans="1:21" ht="37.5" x14ac:dyDescent="0.2">
      <c r="A216" s="24"/>
      <c r="B216" s="3" t="s">
        <v>119</v>
      </c>
      <c r="C216" s="11">
        <v>905</v>
      </c>
      <c r="D216" s="13" t="s">
        <v>9</v>
      </c>
      <c r="E216" s="13" t="s">
        <v>15</v>
      </c>
      <c r="F216" s="11" t="s">
        <v>178</v>
      </c>
      <c r="G216" s="12"/>
      <c r="H216" s="10"/>
      <c r="I216" s="10"/>
      <c r="J216" s="30">
        <f>J217</f>
        <v>32</v>
      </c>
      <c r="K216" s="30">
        <f t="shared" si="134"/>
        <v>0</v>
      </c>
      <c r="L216" s="30">
        <f t="shared" si="134"/>
        <v>0</v>
      </c>
      <c r="M216" s="30">
        <f t="shared" si="134"/>
        <v>0</v>
      </c>
      <c r="N216" s="30">
        <f t="shared" si="134"/>
        <v>0</v>
      </c>
      <c r="O216" s="22">
        <f t="shared" si="134"/>
        <v>32</v>
      </c>
      <c r="P216" s="22">
        <f t="shared" si="134"/>
        <v>0</v>
      </c>
      <c r="Q216" s="22">
        <f t="shared" si="134"/>
        <v>0</v>
      </c>
      <c r="R216" s="22">
        <f t="shared" si="134"/>
        <v>0</v>
      </c>
      <c r="S216" s="22">
        <f t="shared" si="134"/>
        <v>0</v>
      </c>
      <c r="T216" s="22">
        <f t="shared" si="134"/>
        <v>32</v>
      </c>
      <c r="U216" s="60"/>
    </row>
    <row r="217" spans="1:21" ht="37.5" x14ac:dyDescent="0.2">
      <c r="A217" s="24"/>
      <c r="B217" s="3" t="s">
        <v>10</v>
      </c>
      <c r="C217" s="11">
        <v>905</v>
      </c>
      <c r="D217" s="13" t="s">
        <v>9</v>
      </c>
      <c r="E217" s="13" t="s">
        <v>15</v>
      </c>
      <c r="F217" s="11" t="s">
        <v>178</v>
      </c>
      <c r="G217" s="12">
        <v>600</v>
      </c>
      <c r="H217" s="10"/>
      <c r="I217" s="10"/>
      <c r="J217" s="30">
        <v>32</v>
      </c>
      <c r="K217" s="22"/>
      <c r="L217" s="22"/>
      <c r="M217" s="22"/>
      <c r="N217" s="10"/>
      <c r="O217" s="22">
        <f>J217+K217</f>
        <v>32</v>
      </c>
      <c r="P217" s="10"/>
      <c r="Q217" s="10"/>
      <c r="R217" s="10"/>
      <c r="S217" s="10"/>
      <c r="T217" s="72">
        <f>O217+P217+Q217+R217+S217</f>
        <v>32</v>
      </c>
      <c r="U217" s="60"/>
    </row>
    <row r="218" spans="1:21" ht="18.75" x14ac:dyDescent="0.2">
      <c r="A218" s="24" t="s">
        <v>0</v>
      </c>
      <c r="B218" s="3" t="s">
        <v>28</v>
      </c>
      <c r="C218" s="11">
        <v>905</v>
      </c>
      <c r="D218" s="11" t="s">
        <v>9</v>
      </c>
      <c r="E218" s="11" t="s">
        <v>20</v>
      </c>
      <c r="F218" s="11" t="s">
        <v>0</v>
      </c>
      <c r="G218" s="12" t="s">
        <v>0</v>
      </c>
      <c r="H218" s="10">
        <f>H219+H264+H270+H273+H276+H279</f>
        <v>75337.5</v>
      </c>
      <c r="I218" s="10">
        <f>I219+I264+I270+I273+I276+I279</f>
        <v>172271.6</v>
      </c>
      <c r="J218" s="30" t="e">
        <f t="shared" ref="J218:O218" si="135">J219+J264+J270+J273+J276+J279+J267</f>
        <v>#REF!</v>
      </c>
      <c r="K218" s="10" t="e">
        <f t="shared" si="135"/>
        <v>#REF!</v>
      </c>
      <c r="L218" s="30" t="e">
        <f t="shared" si="135"/>
        <v>#REF!</v>
      </c>
      <c r="M218" s="30" t="e">
        <f t="shared" si="135"/>
        <v>#REF!</v>
      </c>
      <c r="N218" s="30" t="e">
        <f t="shared" si="135"/>
        <v>#REF!</v>
      </c>
      <c r="O218" s="22">
        <f t="shared" si="135"/>
        <v>312427.5</v>
      </c>
      <c r="P218" s="22">
        <f t="shared" ref="P218:T218" si="136">P219+P264+P270+P273+P276+P279+P267</f>
        <v>166.20000000000002</v>
      </c>
      <c r="Q218" s="22">
        <f t="shared" si="136"/>
        <v>0</v>
      </c>
      <c r="R218" s="22">
        <f t="shared" si="136"/>
        <v>13768.4</v>
      </c>
      <c r="S218" s="22">
        <f t="shared" si="136"/>
        <v>-1.111E-2</v>
      </c>
      <c r="T218" s="22">
        <f t="shared" si="136"/>
        <v>367154.39689000003</v>
      </c>
      <c r="U218" s="60"/>
    </row>
    <row r="219" spans="1:21" ht="37.5" x14ac:dyDescent="0.2">
      <c r="A219" s="24" t="s">
        <v>0</v>
      </c>
      <c r="B219" s="14" t="s">
        <v>76</v>
      </c>
      <c r="C219" s="11">
        <v>905</v>
      </c>
      <c r="D219" s="11" t="s">
        <v>9</v>
      </c>
      <c r="E219" s="11" t="s">
        <v>20</v>
      </c>
      <c r="F219" s="11" t="s">
        <v>161</v>
      </c>
      <c r="G219" s="12" t="s">
        <v>0</v>
      </c>
      <c r="H219" s="10">
        <f t="shared" ref="H219:K219" si="137">H220</f>
        <v>74285.5</v>
      </c>
      <c r="I219" s="10">
        <f t="shared" si="137"/>
        <v>172271.6</v>
      </c>
      <c r="J219" s="30">
        <f t="shared" si="137"/>
        <v>76360.400000000009</v>
      </c>
      <c r="K219" s="10">
        <f t="shared" si="137"/>
        <v>241185.50000000003</v>
      </c>
      <c r="L219" s="10"/>
      <c r="M219" s="10"/>
      <c r="N219" s="10"/>
      <c r="O219" s="22">
        <f>O220</f>
        <v>311057.19999999995</v>
      </c>
      <c r="P219" s="22">
        <f t="shared" ref="P219:T219" si="138">P220</f>
        <v>159.10000000000002</v>
      </c>
      <c r="Q219" s="22">
        <f t="shared" si="138"/>
        <v>0</v>
      </c>
      <c r="R219" s="22">
        <f t="shared" si="138"/>
        <v>13768.4</v>
      </c>
      <c r="S219" s="22">
        <f t="shared" si="138"/>
        <v>-1.111E-2</v>
      </c>
      <c r="T219" s="22">
        <f t="shared" si="138"/>
        <v>324984.68888999999</v>
      </c>
      <c r="U219" s="60"/>
    </row>
    <row r="220" spans="1:21" ht="18.75" x14ac:dyDescent="0.2">
      <c r="A220" s="24" t="s">
        <v>0</v>
      </c>
      <c r="B220" s="3" t="s">
        <v>78</v>
      </c>
      <c r="C220" s="11">
        <v>905</v>
      </c>
      <c r="D220" s="11" t="s">
        <v>9</v>
      </c>
      <c r="E220" s="11" t="s">
        <v>20</v>
      </c>
      <c r="F220" s="11" t="s">
        <v>172</v>
      </c>
      <c r="G220" s="12" t="s">
        <v>0</v>
      </c>
      <c r="H220" s="10">
        <f>H221+H223+H238+H245+H250+H256+H261</f>
        <v>74285.5</v>
      </c>
      <c r="I220" s="10">
        <f>I221+I223+I238+I245+I250+I256+I261</f>
        <v>172271.6</v>
      </c>
      <c r="J220" s="30">
        <f>J221+J223+J238+J245+J250+J256+J261+J253+J248</f>
        <v>76360.400000000009</v>
      </c>
      <c r="K220" s="10">
        <f>K221+K223+K238+K245+K250+K256+K261+K253+K248+K259</f>
        <v>241185.50000000003</v>
      </c>
      <c r="L220" s="10"/>
      <c r="M220" s="10"/>
      <c r="N220" s="10"/>
      <c r="O220" s="22">
        <f>O221+O223+O238+O245+O250+O253+O256+O261+O248+O259</f>
        <v>311057.19999999995</v>
      </c>
      <c r="P220" s="22">
        <f t="shared" ref="P220:T220" si="139">P221+P223+P238+P245+P250+P253+P256+P261+P248+P259</f>
        <v>159.10000000000002</v>
      </c>
      <c r="Q220" s="22">
        <f t="shared" si="139"/>
        <v>0</v>
      </c>
      <c r="R220" s="22">
        <f t="shared" si="139"/>
        <v>13768.4</v>
      </c>
      <c r="S220" s="22">
        <f t="shared" si="139"/>
        <v>-1.111E-2</v>
      </c>
      <c r="T220" s="22">
        <f t="shared" si="139"/>
        <v>324984.68888999999</v>
      </c>
      <c r="U220" s="60"/>
    </row>
    <row r="221" spans="1:21" ht="37.5" x14ac:dyDescent="0.2">
      <c r="A221" s="24"/>
      <c r="B221" s="14" t="s">
        <v>171</v>
      </c>
      <c r="C221" s="11">
        <v>905</v>
      </c>
      <c r="D221" s="11" t="s">
        <v>9</v>
      </c>
      <c r="E221" s="11" t="s">
        <v>20</v>
      </c>
      <c r="F221" s="11" t="s">
        <v>173</v>
      </c>
      <c r="G221" s="12" t="s">
        <v>0</v>
      </c>
      <c r="H221" s="10">
        <f t="shared" ref="H221:K221" si="140">H222</f>
        <v>935.8</v>
      </c>
      <c r="I221" s="10">
        <f t="shared" si="140"/>
        <v>0</v>
      </c>
      <c r="J221" s="30">
        <f t="shared" si="140"/>
        <v>435.5</v>
      </c>
      <c r="K221" s="10">
        <f t="shared" si="140"/>
        <v>0</v>
      </c>
      <c r="L221" s="10"/>
      <c r="M221" s="10"/>
      <c r="N221" s="10"/>
      <c r="O221" s="22">
        <f>O222</f>
        <v>435.5</v>
      </c>
      <c r="P221" s="22">
        <f t="shared" ref="P221:T221" si="141">P222</f>
        <v>54.9</v>
      </c>
      <c r="Q221" s="22">
        <f t="shared" si="141"/>
        <v>0</v>
      </c>
      <c r="R221" s="22">
        <f t="shared" si="141"/>
        <v>0</v>
      </c>
      <c r="S221" s="22">
        <f t="shared" si="141"/>
        <v>0</v>
      </c>
      <c r="T221" s="22">
        <f t="shared" si="141"/>
        <v>490.4</v>
      </c>
      <c r="U221" s="60"/>
    </row>
    <row r="222" spans="1:21" ht="37.5" x14ac:dyDescent="0.2">
      <c r="A222" s="24"/>
      <c r="B222" s="3" t="s">
        <v>10</v>
      </c>
      <c r="C222" s="11">
        <v>905</v>
      </c>
      <c r="D222" s="11" t="s">
        <v>9</v>
      </c>
      <c r="E222" s="11" t="s">
        <v>20</v>
      </c>
      <c r="F222" s="11" t="s">
        <v>173</v>
      </c>
      <c r="G222" s="12">
        <v>600</v>
      </c>
      <c r="H222" s="10">
        <v>935.8</v>
      </c>
      <c r="I222" s="10"/>
      <c r="J222" s="30">
        <v>435.5</v>
      </c>
      <c r="K222" s="22">
        <v>0</v>
      </c>
      <c r="L222" s="22"/>
      <c r="M222" s="22"/>
      <c r="N222" s="22"/>
      <c r="O222" s="22">
        <f>J222+K222+M222+N222+L222</f>
        <v>435.5</v>
      </c>
      <c r="P222" s="10">
        <v>54.9</v>
      </c>
      <c r="Q222" s="10"/>
      <c r="R222" s="10"/>
      <c r="S222" s="10"/>
      <c r="T222" s="72">
        <f>O222+P222+Q222+R222+S222</f>
        <v>490.4</v>
      </c>
      <c r="U222" s="60"/>
    </row>
    <row r="223" spans="1:21" ht="18.75" x14ac:dyDescent="0.2">
      <c r="A223" s="24"/>
      <c r="B223" s="3" t="s">
        <v>175</v>
      </c>
      <c r="C223" s="11">
        <v>905</v>
      </c>
      <c r="D223" s="11" t="s">
        <v>9</v>
      </c>
      <c r="E223" s="11" t="s">
        <v>20</v>
      </c>
      <c r="F223" s="11" t="s">
        <v>265</v>
      </c>
      <c r="G223" s="12"/>
      <c r="H223" s="10">
        <f>H224+H226+H228+H230+H232</f>
        <v>14272.7</v>
      </c>
      <c r="I223" s="10">
        <f t="shared" ref="I223" si="142">I224+I226+I228+I230+I232</f>
        <v>0</v>
      </c>
      <c r="J223" s="30">
        <f>J224+J226+J228+J230+J232+J234+J236</f>
        <v>11116.900000000001</v>
      </c>
      <c r="K223" s="10">
        <f t="shared" ref="K223:O223" si="143">K224+K226+K228+K230+K232+K234+K236</f>
        <v>0</v>
      </c>
      <c r="L223" s="10"/>
      <c r="M223" s="10"/>
      <c r="N223" s="10"/>
      <c r="O223" s="22">
        <f t="shared" si="143"/>
        <v>11116.900000000001</v>
      </c>
      <c r="P223" s="22">
        <f t="shared" ref="P223:T223" si="144">P224+P226+P228+P230+P232+P234+P236</f>
        <v>-82.6</v>
      </c>
      <c r="Q223" s="22">
        <f t="shared" si="144"/>
        <v>0</v>
      </c>
      <c r="R223" s="22">
        <f t="shared" si="144"/>
        <v>13768.4</v>
      </c>
      <c r="S223" s="22">
        <f t="shared" si="144"/>
        <v>0</v>
      </c>
      <c r="T223" s="22">
        <f t="shared" si="144"/>
        <v>24649.963159999999</v>
      </c>
      <c r="U223" s="60"/>
    </row>
    <row r="224" spans="1:21" ht="18.75" x14ac:dyDescent="0.2">
      <c r="A224" s="24"/>
      <c r="B224" s="3" t="s">
        <v>125</v>
      </c>
      <c r="C224" s="11">
        <v>905</v>
      </c>
      <c r="D224" s="11" t="s">
        <v>9</v>
      </c>
      <c r="E224" s="11" t="s">
        <v>20</v>
      </c>
      <c r="F224" s="11" t="s">
        <v>266</v>
      </c>
      <c r="G224" s="12"/>
      <c r="H224" s="10">
        <f t="shared" ref="H224:K224" si="145">H225</f>
        <v>10864.7</v>
      </c>
      <c r="I224" s="10">
        <f t="shared" si="145"/>
        <v>0</v>
      </c>
      <c r="J224" s="30">
        <f t="shared" si="145"/>
        <v>7971.1</v>
      </c>
      <c r="K224" s="10">
        <f t="shared" si="145"/>
        <v>0</v>
      </c>
      <c r="L224" s="10"/>
      <c r="M224" s="10"/>
      <c r="N224" s="10"/>
      <c r="O224" s="22">
        <f>O225</f>
        <v>7971.1</v>
      </c>
      <c r="P224" s="22">
        <f t="shared" ref="P224:T224" si="146">P225</f>
        <v>0</v>
      </c>
      <c r="Q224" s="22">
        <f t="shared" si="146"/>
        <v>0</v>
      </c>
      <c r="R224" s="22">
        <f t="shared" si="146"/>
        <v>0</v>
      </c>
      <c r="S224" s="22">
        <f t="shared" si="146"/>
        <v>0</v>
      </c>
      <c r="T224" s="22">
        <f t="shared" si="146"/>
        <v>7818.3631600000008</v>
      </c>
      <c r="U224" s="60"/>
    </row>
    <row r="225" spans="1:21" ht="37.5" x14ac:dyDescent="0.2">
      <c r="A225" s="24"/>
      <c r="B225" s="3" t="s">
        <v>10</v>
      </c>
      <c r="C225" s="11">
        <v>905</v>
      </c>
      <c r="D225" s="11" t="s">
        <v>9</v>
      </c>
      <c r="E225" s="11" t="s">
        <v>20</v>
      </c>
      <c r="F225" s="11" t="s">
        <v>266</v>
      </c>
      <c r="G225" s="12">
        <v>600</v>
      </c>
      <c r="H225" s="10">
        <v>10864.7</v>
      </c>
      <c r="I225" s="10"/>
      <c r="J225" s="30">
        <v>7971.1</v>
      </c>
      <c r="K225" s="22"/>
      <c r="L225" s="22"/>
      <c r="M225" s="22"/>
      <c r="N225" s="22"/>
      <c r="O225" s="22">
        <f>J225+K225+M225+N225+L225</f>
        <v>7971.1</v>
      </c>
      <c r="P225" s="10"/>
      <c r="Q225" s="10"/>
      <c r="R225" s="10"/>
      <c r="S225" s="10"/>
      <c r="T225" s="72">
        <f>7971.1-152.73684</f>
        <v>7818.3631600000008</v>
      </c>
      <c r="U225" s="60"/>
    </row>
    <row r="226" spans="1:21" ht="41.25" customHeight="1" x14ac:dyDescent="0.2">
      <c r="A226" s="24"/>
      <c r="B226" s="3" t="s">
        <v>325</v>
      </c>
      <c r="C226" s="11">
        <v>905</v>
      </c>
      <c r="D226" s="11" t="s">
        <v>9</v>
      </c>
      <c r="E226" s="11" t="s">
        <v>20</v>
      </c>
      <c r="F226" s="11" t="s">
        <v>267</v>
      </c>
      <c r="G226" s="12"/>
      <c r="H226" s="10">
        <f t="shared" ref="H226:K226" si="147">H227</f>
        <v>3163</v>
      </c>
      <c r="I226" s="10">
        <f t="shared" si="147"/>
        <v>0</v>
      </c>
      <c r="J226" s="30">
        <f t="shared" si="147"/>
        <v>2895.8</v>
      </c>
      <c r="K226" s="10">
        <f t="shared" si="147"/>
        <v>0</v>
      </c>
      <c r="L226" s="10"/>
      <c r="M226" s="10"/>
      <c r="N226" s="10"/>
      <c r="O226" s="22">
        <f>O227</f>
        <v>2895.8</v>
      </c>
      <c r="P226" s="22">
        <f t="shared" ref="P226:T226" si="148">P227</f>
        <v>-82.6</v>
      </c>
      <c r="Q226" s="22">
        <f t="shared" si="148"/>
        <v>0</v>
      </c>
      <c r="R226" s="22">
        <f t="shared" si="148"/>
        <v>13768.4</v>
      </c>
      <c r="S226" s="22">
        <f t="shared" si="148"/>
        <v>0</v>
      </c>
      <c r="T226" s="22">
        <f t="shared" si="148"/>
        <v>16581.599999999999</v>
      </c>
      <c r="U226" s="60"/>
    </row>
    <row r="227" spans="1:21" ht="37.5" x14ac:dyDescent="0.2">
      <c r="A227" s="24"/>
      <c r="B227" s="3" t="s">
        <v>10</v>
      </c>
      <c r="C227" s="11">
        <v>905</v>
      </c>
      <c r="D227" s="11" t="s">
        <v>9</v>
      </c>
      <c r="E227" s="11" t="s">
        <v>20</v>
      </c>
      <c r="F227" s="11" t="s">
        <v>267</v>
      </c>
      <c r="G227" s="12">
        <v>600</v>
      </c>
      <c r="H227" s="10">
        <v>3163</v>
      </c>
      <c r="I227" s="10"/>
      <c r="J227" s="30">
        <v>2895.8</v>
      </c>
      <c r="K227" s="22">
        <v>0</v>
      </c>
      <c r="L227" s="22"/>
      <c r="M227" s="22"/>
      <c r="N227" s="22"/>
      <c r="O227" s="22">
        <f>J227+K227+M227+N227+L227</f>
        <v>2895.8</v>
      </c>
      <c r="P227" s="10">
        <f>-132.6+50</f>
        <v>-82.6</v>
      </c>
      <c r="Q227" s="10"/>
      <c r="R227" s="10">
        <v>13768.4</v>
      </c>
      <c r="S227" s="10"/>
      <c r="T227" s="72">
        <f>O227+P227+Q227+R227+S227</f>
        <v>16581.599999999999</v>
      </c>
      <c r="U227" s="60"/>
    </row>
    <row r="228" spans="1:21" ht="56.25" x14ac:dyDescent="0.2">
      <c r="A228" s="24"/>
      <c r="B228" s="3" t="s">
        <v>326</v>
      </c>
      <c r="C228" s="11">
        <v>905</v>
      </c>
      <c r="D228" s="11" t="s">
        <v>9</v>
      </c>
      <c r="E228" s="11" t="s">
        <v>20</v>
      </c>
      <c r="F228" s="11" t="s">
        <v>269</v>
      </c>
      <c r="G228" s="12"/>
      <c r="H228" s="10">
        <f t="shared" ref="H228:K228" si="149">H229</f>
        <v>75</v>
      </c>
      <c r="I228" s="10">
        <f t="shared" si="149"/>
        <v>0</v>
      </c>
      <c r="J228" s="30">
        <f t="shared" si="149"/>
        <v>64.599999999999994</v>
      </c>
      <c r="K228" s="10">
        <f t="shared" si="149"/>
        <v>0</v>
      </c>
      <c r="L228" s="10"/>
      <c r="M228" s="10"/>
      <c r="N228" s="10"/>
      <c r="O228" s="22">
        <f>O229</f>
        <v>64.599999999999994</v>
      </c>
      <c r="P228" s="22">
        <f t="shared" ref="P228:T228" si="150">P229</f>
        <v>0</v>
      </c>
      <c r="Q228" s="22">
        <f t="shared" si="150"/>
        <v>0</v>
      </c>
      <c r="R228" s="22">
        <f t="shared" si="150"/>
        <v>0</v>
      </c>
      <c r="S228" s="22">
        <f t="shared" si="150"/>
        <v>0</v>
      </c>
      <c r="T228" s="22">
        <f t="shared" si="150"/>
        <v>64.599999999999994</v>
      </c>
      <c r="U228" s="60"/>
    </row>
    <row r="229" spans="1:21" ht="37.5" x14ac:dyDescent="0.2">
      <c r="A229" s="24"/>
      <c r="B229" s="3" t="s">
        <v>10</v>
      </c>
      <c r="C229" s="11">
        <v>905</v>
      </c>
      <c r="D229" s="11" t="s">
        <v>9</v>
      </c>
      <c r="E229" s="11" t="s">
        <v>20</v>
      </c>
      <c r="F229" s="11" t="s">
        <v>269</v>
      </c>
      <c r="G229" s="12">
        <v>600</v>
      </c>
      <c r="H229" s="10">
        <v>75</v>
      </c>
      <c r="I229" s="10"/>
      <c r="J229" s="30">
        <v>64.599999999999994</v>
      </c>
      <c r="K229" s="22"/>
      <c r="L229" s="22"/>
      <c r="M229" s="22"/>
      <c r="N229" s="22"/>
      <c r="O229" s="22">
        <f>J229+K229+M229+N229+L229</f>
        <v>64.599999999999994</v>
      </c>
      <c r="P229" s="10"/>
      <c r="Q229" s="10"/>
      <c r="R229" s="10"/>
      <c r="S229" s="10"/>
      <c r="T229" s="72">
        <f>O229+P229+Q229+R229+S229</f>
        <v>64.599999999999994</v>
      </c>
      <c r="U229" s="60"/>
    </row>
    <row r="230" spans="1:21" ht="39" customHeight="1" x14ac:dyDescent="0.2">
      <c r="A230" s="24"/>
      <c r="B230" s="3" t="s">
        <v>327</v>
      </c>
      <c r="C230" s="11">
        <v>905</v>
      </c>
      <c r="D230" s="11" t="s">
        <v>9</v>
      </c>
      <c r="E230" s="11" t="s">
        <v>20</v>
      </c>
      <c r="F230" s="11" t="s">
        <v>270</v>
      </c>
      <c r="G230" s="12"/>
      <c r="H230" s="10">
        <f t="shared" ref="H230:K230" si="151">H231</f>
        <v>100</v>
      </c>
      <c r="I230" s="10">
        <f t="shared" si="151"/>
        <v>0</v>
      </c>
      <c r="J230" s="30">
        <f t="shared" si="151"/>
        <v>102</v>
      </c>
      <c r="K230" s="10">
        <f t="shared" si="151"/>
        <v>0</v>
      </c>
      <c r="L230" s="10"/>
      <c r="M230" s="10"/>
      <c r="N230" s="10"/>
      <c r="O230" s="22">
        <f>O231</f>
        <v>102</v>
      </c>
      <c r="P230" s="22">
        <f t="shared" ref="P230:T230" si="152">P231</f>
        <v>0</v>
      </c>
      <c r="Q230" s="22">
        <f t="shared" si="152"/>
        <v>0</v>
      </c>
      <c r="R230" s="22">
        <f t="shared" si="152"/>
        <v>0</v>
      </c>
      <c r="S230" s="22">
        <f t="shared" si="152"/>
        <v>0</v>
      </c>
      <c r="T230" s="22">
        <f t="shared" si="152"/>
        <v>102</v>
      </c>
      <c r="U230" s="60"/>
    </row>
    <row r="231" spans="1:21" ht="37.5" x14ac:dyDescent="0.2">
      <c r="A231" s="24"/>
      <c r="B231" s="3" t="s">
        <v>10</v>
      </c>
      <c r="C231" s="11">
        <v>905</v>
      </c>
      <c r="D231" s="11" t="s">
        <v>9</v>
      </c>
      <c r="E231" s="11" t="s">
        <v>20</v>
      </c>
      <c r="F231" s="11" t="s">
        <v>270</v>
      </c>
      <c r="G231" s="12">
        <v>600</v>
      </c>
      <c r="H231" s="10">
        <v>100</v>
      </c>
      <c r="I231" s="10"/>
      <c r="J231" s="30">
        <v>102</v>
      </c>
      <c r="K231" s="22"/>
      <c r="L231" s="22"/>
      <c r="M231" s="22"/>
      <c r="N231" s="22"/>
      <c r="O231" s="22">
        <f>J231+K231+M231+N231+L231</f>
        <v>102</v>
      </c>
      <c r="P231" s="10"/>
      <c r="Q231" s="10"/>
      <c r="R231" s="10"/>
      <c r="S231" s="10"/>
      <c r="T231" s="72">
        <f>O231+P231+Q231+R231+S231</f>
        <v>102</v>
      </c>
      <c r="U231" s="60"/>
    </row>
    <row r="232" spans="1:21" ht="56.25" x14ac:dyDescent="0.2">
      <c r="A232" s="24"/>
      <c r="B232" s="3" t="s">
        <v>328</v>
      </c>
      <c r="C232" s="11">
        <v>905</v>
      </c>
      <c r="D232" s="11" t="s">
        <v>9</v>
      </c>
      <c r="E232" s="11" t="s">
        <v>20</v>
      </c>
      <c r="F232" s="11" t="s">
        <v>323</v>
      </c>
      <c r="G232" s="12"/>
      <c r="H232" s="10">
        <f t="shared" ref="H232:K232" si="153">H233</f>
        <v>70</v>
      </c>
      <c r="I232" s="10">
        <f t="shared" si="153"/>
        <v>0</v>
      </c>
      <c r="J232" s="30">
        <f t="shared" si="153"/>
        <v>70</v>
      </c>
      <c r="K232" s="10">
        <f t="shared" si="153"/>
        <v>0</v>
      </c>
      <c r="L232" s="10"/>
      <c r="M232" s="10"/>
      <c r="N232" s="10"/>
      <c r="O232" s="22">
        <f>O233</f>
        <v>70</v>
      </c>
      <c r="P232" s="22">
        <f t="shared" ref="P232:T232" si="154">P233</f>
        <v>0</v>
      </c>
      <c r="Q232" s="22">
        <f t="shared" si="154"/>
        <v>0</v>
      </c>
      <c r="R232" s="22">
        <f t="shared" si="154"/>
        <v>0</v>
      </c>
      <c r="S232" s="22">
        <f t="shared" si="154"/>
        <v>0</v>
      </c>
      <c r="T232" s="22">
        <f t="shared" si="154"/>
        <v>70</v>
      </c>
      <c r="U232" s="60"/>
    </row>
    <row r="233" spans="1:21" ht="38.25" customHeight="1" x14ac:dyDescent="0.2">
      <c r="A233" s="24"/>
      <c r="B233" s="3" t="s">
        <v>10</v>
      </c>
      <c r="C233" s="11">
        <v>905</v>
      </c>
      <c r="D233" s="11" t="s">
        <v>9</v>
      </c>
      <c r="E233" s="11" t="s">
        <v>20</v>
      </c>
      <c r="F233" s="11" t="s">
        <v>323</v>
      </c>
      <c r="G233" s="12">
        <v>600</v>
      </c>
      <c r="H233" s="10">
        <v>70</v>
      </c>
      <c r="I233" s="10"/>
      <c r="J233" s="30">
        <v>70</v>
      </c>
      <c r="K233" s="22"/>
      <c r="L233" s="22"/>
      <c r="M233" s="22"/>
      <c r="N233" s="22"/>
      <c r="O233" s="22">
        <f>J233+K233+M233+N233+L233</f>
        <v>70</v>
      </c>
      <c r="P233" s="10"/>
      <c r="Q233" s="10"/>
      <c r="R233" s="10"/>
      <c r="S233" s="10"/>
      <c r="T233" s="72">
        <f>O233+P233+Q233+R233+S233</f>
        <v>70</v>
      </c>
      <c r="U233" s="60"/>
    </row>
    <row r="234" spans="1:21" ht="18.75" x14ac:dyDescent="0.2">
      <c r="A234" s="24"/>
      <c r="B234" s="3" t="s">
        <v>462</v>
      </c>
      <c r="C234" s="11">
        <v>905</v>
      </c>
      <c r="D234" s="11" t="s">
        <v>9</v>
      </c>
      <c r="E234" s="11" t="s">
        <v>20</v>
      </c>
      <c r="F234" s="11" t="s">
        <v>461</v>
      </c>
      <c r="G234" s="12"/>
      <c r="H234" s="10"/>
      <c r="I234" s="10"/>
      <c r="J234" s="30">
        <f>J235</f>
        <v>0</v>
      </c>
      <c r="K234" s="10">
        <f t="shared" ref="K234" si="155">K235</f>
        <v>0</v>
      </c>
      <c r="L234" s="10"/>
      <c r="M234" s="10"/>
      <c r="N234" s="10"/>
      <c r="O234" s="22">
        <f>O235</f>
        <v>0</v>
      </c>
      <c r="P234" s="22">
        <f t="shared" ref="P234:T234" si="156">P235</f>
        <v>0</v>
      </c>
      <c r="Q234" s="22">
        <f t="shared" si="156"/>
        <v>0</v>
      </c>
      <c r="R234" s="22">
        <f t="shared" si="156"/>
        <v>0</v>
      </c>
      <c r="S234" s="22">
        <f t="shared" si="156"/>
        <v>0</v>
      </c>
      <c r="T234" s="22">
        <f t="shared" si="156"/>
        <v>0</v>
      </c>
      <c r="U234" s="60"/>
    </row>
    <row r="235" spans="1:21" ht="37.5" x14ac:dyDescent="0.2">
      <c r="A235" s="24"/>
      <c r="B235" s="3" t="s">
        <v>10</v>
      </c>
      <c r="C235" s="11">
        <v>905</v>
      </c>
      <c r="D235" s="11" t="s">
        <v>9</v>
      </c>
      <c r="E235" s="11" t="s">
        <v>20</v>
      </c>
      <c r="F235" s="11" t="s">
        <v>461</v>
      </c>
      <c r="G235" s="12">
        <v>600</v>
      </c>
      <c r="H235" s="10"/>
      <c r="I235" s="10"/>
      <c r="J235" s="30"/>
      <c r="K235" s="22"/>
      <c r="L235" s="22"/>
      <c r="M235" s="22"/>
      <c r="N235" s="22"/>
      <c r="O235" s="22">
        <f>J235+K235+M235+N235+L235</f>
        <v>0</v>
      </c>
      <c r="P235" s="10"/>
      <c r="Q235" s="10"/>
      <c r="R235" s="10"/>
      <c r="S235" s="10"/>
      <c r="T235" s="72">
        <f>O235+P235+Q235+R235+S235</f>
        <v>0</v>
      </c>
      <c r="U235" s="60"/>
    </row>
    <row r="236" spans="1:21" ht="56.25" x14ac:dyDescent="0.2">
      <c r="A236" s="24"/>
      <c r="B236" s="41" t="s">
        <v>477</v>
      </c>
      <c r="C236" s="11">
        <v>905</v>
      </c>
      <c r="D236" s="11" t="s">
        <v>9</v>
      </c>
      <c r="E236" s="11" t="s">
        <v>20</v>
      </c>
      <c r="F236" s="11" t="s">
        <v>478</v>
      </c>
      <c r="G236" s="12"/>
      <c r="H236" s="10"/>
      <c r="I236" s="10"/>
      <c r="J236" s="30">
        <f>J237</f>
        <v>13.4</v>
      </c>
      <c r="K236" s="22">
        <f>K237</f>
        <v>0</v>
      </c>
      <c r="L236" s="22"/>
      <c r="M236" s="22"/>
      <c r="N236" s="22"/>
      <c r="O236" s="22">
        <f>O237</f>
        <v>13.4</v>
      </c>
      <c r="P236" s="22">
        <f t="shared" ref="P236:T236" si="157">P237</f>
        <v>0</v>
      </c>
      <c r="Q236" s="22">
        <f t="shared" si="157"/>
        <v>0</v>
      </c>
      <c r="R236" s="22">
        <f t="shared" si="157"/>
        <v>0</v>
      </c>
      <c r="S236" s="22">
        <f t="shared" si="157"/>
        <v>0</v>
      </c>
      <c r="T236" s="22">
        <f t="shared" si="157"/>
        <v>13.4</v>
      </c>
      <c r="U236" s="60"/>
    </row>
    <row r="237" spans="1:21" ht="37.5" x14ac:dyDescent="0.2">
      <c r="A237" s="24"/>
      <c r="B237" s="41" t="s">
        <v>10</v>
      </c>
      <c r="C237" s="11">
        <v>905</v>
      </c>
      <c r="D237" s="11" t="s">
        <v>9</v>
      </c>
      <c r="E237" s="11" t="s">
        <v>20</v>
      </c>
      <c r="F237" s="11" t="s">
        <v>478</v>
      </c>
      <c r="G237" s="12">
        <v>600</v>
      </c>
      <c r="H237" s="10"/>
      <c r="I237" s="10"/>
      <c r="J237" s="30">
        <v>13.4</v>
      </c>
      <c r="K237" s="22"/>
      <c r="L237" s="22"/>
      <c r="M237" s="22"/>
      <c r="N237" s="22"/>
      <c r="O237" s="22">
        <f>J237+K237+M237+N237+L237</f>
        <v>13.4</v>
      </c>
      <c r="P237" s="10"/>
      <c r="Q237" s="10"/>
      <c r="R237" s="10"/>
      <c r="S237" s="10"/>
      <c r="T237" s="72">
        <f>O237+P237+Q237+R237+S237</f>
        <v>13.4</v>
      </c>
      <c r="U237" s="60"/>
    </row>
    <row r="238" spans="1:21" ht="37.5" x14ac:dyDescent="0.2">
      <c r="A238" s="24" t="s">
        <v>0</v>
      </c>
      <c r="B238" s="3" t="s">
        <v>254</v>
      </c>
      <c r="C238" s="11">
        <v>905</v>
      </c>
      <c r="D238" s="11" t="s">
        <v>9</v>
      </c>
      <c r="E238" s="11" t="s">
        <v>20</v>
      </c>
      <c r="F238" s="11" t="s">
        <v>174</v>
      </c>
      <c r="G238" s="12"/>
      <c r="H238" s="10">
        <f t="shared" ref="H238:J238" si="158">H239+H241+H243</f>
        <v>58903.1</v>
      </c>
      <c r="I238" s="10">
        <f t="shared" si="158"/>
        <v>163330.6</v>
      </c>
      <c r="J238" s="30">
        <f t="shared" si="158"/>
        <v>64802.000000000007</v>
      </c>
      <c r="K238" s="10">
        <f t="shared" ref="K238" si="159">K239+K241+K243</f>
        <v>190199.7</v>
      </c>
      <c r="L238" s="10"/>
      <c r="M238" s="10"/>
      <c r="N238" s="10"/>
      <c r="O238" s="22">
        <f>O239+O241+O243</f>
        <v>248210.31784999999</v>
      </c>
      <c r="P238" s="22">
        <f t="shared" ref="P238:T238" si="160">P239+P241+P243</f>
        <v>0</v>
      </c>
      <c r="Q238" s="22">
        <f t="shared" si="160"/>
        <v>0</v>
      </c>
      <c r="R238" s="22">
        <f t="shared" si="160"/>
        <v>0</v>
      </c>
      <c r="S238" s="22">
        <f t="shared" si="160"/>
        <v>0</v>
      </c>
      <c r="T238" s="22">
        <f t="shared" si="160"/>
        <v>248210.31784999999</v>
      </c>
      <c r="U238" s="60"/>
    </row>
    <row r="239" spans="1:21" ht="37.5" x14ac:dyDescent="0.2">
      <c r="A239" s="24"/>
      <c r="B239" s="3" t="s">
        <v>63</v>
      </c>
      <c r="C239" s="11">
        <v>905</v>
      </c>
      <c r="D239" s="11" t="s">
        <v>9</v>
      </c>
      <c r="E239" s="11" t="s">
        <v>20</v>
      </c>
      <c r="F239" s="11" t="s">
        <v>271</v>
      </c>
      <c r="G239" s="12" t="s">
        <v>0</v>
      </c>
      <c r="H239" s="10">
        <f t="shared" ref="H239:K239" si="161">H240</f>
        <v>58534.1</v>
      </c>
      <c r="I239" s="10">
        <f t="shared" si="161"/>
        <v>0</v>
      </c>
      <c r="J239" s="30">
        <f t="shared" si="161"/>
        <v>64541.100000000006</v>
      </c>
      <c r="K239" s="10">
        <f t="shared" si="161"/>
        <v>0</v>
      </c>
      <c r="L239" s="10"/>
      <c r="M239" s="10"/>
      <c r="N239" s="10"/>
      <c r="O239" s="22">
        <f>O240</f>
        <v>64533.417849999998</v>
      </c>
      <c r="P239" s="22">
        <f t="shared" ref="P239:T239" si="162">P240</f>
        <v>0</v>
      </c>
      <c r="Q239" s="22">
        <f t="shared" si="162"/>
        <v>0</v>
      </c>
      <c r="R239" s="22">
        <f t="shared" si="162"/>
        <v>0</v>
      </c>
      <c r="S239" s="22">
        <f t="shared" si="162"/>
        <v>0</v>
      </c>
      <c r="T239" s="22">
        <f t="shared" si="162"/>
        <v>64533.417849999998</v>
      </c>
      <c r="U239" s="60"/>
    </row>
    <row r="240" spans="1:21" ht="37.5" x14ac:dyDescent="0.2">
      <c r="A240" s="24"/>
      <c r="B240" s="3" t="s">
        <v>10</v>
      </c>
      <c r="C240" s="11">
        <v>905</v>
      </c>
      <c r="D240" s="11" t="s">
        <v>9</v>
      </c>
      <c r="E240" s="11" t="s">
        <v>20</v>
      </c>
      <c r="F240" s="11" t="s">
        <v>271</v>
      </c>
      <c r="G240" s="12">
        <v>600</v>
      </c>
      <c r="H240" s="10">
        <f>65913.7-7010.6-369</f>
        <v>58534.1</v>
      </c>
      <c r="I240" s="10"/>
      <c r="J240" s="30">
        <f>69759-260.9-4957</f>
        <v>64541.100000000006</v>
      </c>
      <c r="K240" s="22">
        <v>0</v>
      </c>
      <c r="L240" s="22"/>
      <c r="M240" s="22"/>
      <c r="N240" s="22"/>
      <c r="O240" s="22">
        <v>64533.417849999998</v>
      </c>
      <c r="P240" s="10"/>
      <c r="Q240" s="10"/>
      <c r="R240" s="10"/>
      <c r="S240" s="10"/>
      <c r="T240" s="72">
        <f>O240+P240+Q240+R240+S240</f>
        <v>64533.417849999998</v>
      </c>
      <c r="U240" s="60"/>
    </row>
    <row r="241" spans="1:21" ht="37.5" x14ac:dyDescent="0.2">
      <c r="A241" s="24" t="s">
        <v>0</v>
      </c>
      <c r="B241" s="3" t="s">
        <v>338</v>
      </c>
      <c r="C241" s="11">
        <v>905</v>
      </c>
      <c r="D241" s="11" t="s">
        <v>9</v>
      </c>
      <c r="E241" s="11" t="s">
        <v>20</v>
      </c>
      <c r="F241" s="11" t="s">
        <v>345</v>
      </c>
      <c r="G241" s="12"/>
      <c r="H241" s="10">
        <f t="shared" ref="H241:K241" si="163">H242</f>
        <v>369</v>
      </c>
      <c r="I241" s="10">
        <f t="shared" si="163"/>
        <v>7010.6</v>
      </c>
      <c r="J241" s="30">
        <f t="shared" si="163"/>
        <v>260.89999999999998</v>
      </c>
      <c r="K241" s="10">
        <f t="shared" si="163"/>
        <v>4957</v>
      </c>
      <c r="L241" s="10"/>
      <c r="M241" s="10"/>
      <c r="N241" s="10"/>
      <c r="O241" s="22">
        <f>O242</f>
        <v>5217.8999999999996</v>
      </c>
      <c r="P241" s="22">
        <f t="shared" ref="P241:T241" si="164">P242</f>
        <v>0</v>
      </c>
      <c r="Q241" s="22">
        <f t="shared" si="164"/>
        <v>0</v>
      </c>
      <c r="R241" s="22">
        <f t="shared" si="164"/>
        <v>0</v>
      </c>
      <c r="S241" s="22">
        <f t="shared" si="164"/>
        <v>0</v>
      </c>
      <c r="T241" s="22">
        <f t="shared" si="164"/>
        <v>5217.8999999999996</v>
      </c>
      <c r="U241" s="60"/>
    </row>
    <row r="242" spans="1:21" ht="37.5" x14ac:dyDescent="0.2">
      <c r="A242" s="24"/>
      <c r="B242" s="3" t="s">
        <v>10</v>
      </c>
      <c r="C242" s="11">
        <v>905</v>
      </c>
      <c r="D242" s="11" t="s">
        <v>9</v>
      </c>
      <c r="E242" s="11" t="s">
        <v>20</v>
      </c>
      <c r="F242" s="11" t="s">
        <v>345</v>
      </c>
      <c r="G242" s="12">
        <v>600</v>
      </c>
      <c r="H242" s="10">
        <v>369</v>
      </c>
      <c r="I242" s="10">
        <v>7010.6</v>
      </c>
      <c r="J242" s="30">
        <v>260.89999999999998</v>
      </c>
      <c r="K242" s="22">
        <v>4957</v>
      </c>
      <c r="L242" s="22"/>
      <c r="M242" s="22"/>
      <c r="N242" s="22"/>
      <c r="O242" s="22">
        <f>J242+K242+M242+N242+L242</f>
        <v>5217.8999999999996</v>
      </c>
      <c r="P242" s="10"/>
      <c r="Q242" s="10"/>
      <c r="R242" s="10"/>
      <c r="S242" s="10"/>
      <c r="T242" s="72">
        <f>O242+P242+Q242+R242+S242</f>
        <v>5217.8999999999996</v>
      </c>
      <c r="U242" s="60"/>
    </row>
    <row r="243" spans="1:21" ht="116.25" customHeight="1" x14ac:dyDescent="0.2">
      <c r="A243" s="24"/>
      <c r="B243" s="3" t="s">
        <v>176</v>
      </c>
      <c r="C243" s="11">
        <v>905</v>
      </c>
      <c r="D243" s="11" t="s">
        <v>9</v>
      </c>
      <c r="E243" s="11" t="s">
        <v>20</v>
      </c>
      <c r="F243" s="11" t="s">
        <v>272</v>
      </c>
      <c r="G243" s="12" t="s">
        <v>0</v>
      </c>
      <c r="H243" s="10">
        <f t="shared" ref="H243:K243" si="165">H244</f>
        <v>0</v>
      </c>
      <c r="I243" s="10">
        <f t="shared" si="165"/>
        <v>156320</v>
      </c>
      <c r="J243" s="30">
        <f t="shared" si="165"/>
        <v>0</v>
      </c>
      <c r="K243" s="10">
        <f t="shared" si="165"/>
        <v>185242.7</v>
      </c>
      <c r="L243" s="10"/>
      <c r="M243" s="10"/>
      <c r="N243" s="10"/>
      <c r="O243" s="22">
        <f>O244</f>
        <v>178459</v>
      </c>
      <c r="P243" s="22">
        <f t="shared" ref="P243:T243" si="166">P244</f>
        <v>0</v>
      </c>
      <c r="Q243" s="22">
        <f t="shared" si="166"/>
        <v>0</v>
      </c>
      <c r="R243" s="22">
        <f t="shared" si="166"/>
        <v>0</v>
      </c>
      <c r="S243" s="22">
        <f t="shared" si="166"/>
        <v>0</v>
      </c>
      <c r="T243" s="22">
        <f t="shared" si="166"/>
        <v>178459</v>
      </c>
      <c r="U243" s="60"/>
    </row>
    <row r="244" spans="1:21" ht="37.5" x14ac:dyDescent="0.2">
      <c r="A244" s="24"/>
      <c r="B244" s="3" t="s">
        <v>10</v>
      </c>
      <c r="C244" s="11">
        <v>905</v>
      </c>
      <c r="D244" s="11" t="s">
        <v>9</v>
      </c>
      <c r="E244" s="11" t="s">
        <v>20</v>
      </c>
      <c r="F244" s="11" t="s">
        <v>272</v>
      </c>
      <c r="G244" s="12">
        <v>600</v>
      </c>
      <c r="H244" s="10"/>
      <c r="I244" s="10">
        <v>156320</v>
      </c>
      <c r="J244" s="30"/>
      <c r="K244" s="22">
        <v>185242.7</v>
      </c>
      <c r="L244" s="22"/>
      <c r="M244" s="22"/>
      <c r="N244" s="22"/>
      <c r="O244" s="22">
        <v>178459</v>
      </c>
      <c r="P244" s="10"/>
      <c r="Q244" s="10"/>
      <c r="R244" s="10"/>
      <c r="S244" s="10"/>
      <c r="T244" s="72">
        <f>O244+P244+Q244+R244+S244</f>
        <v>178459</v>
      </c>
      <c r="U244" s="60"/>
    </row>
    <row r="245" spans="1:21" ht="57" customHeight="1" x14ac:dyDescent="0.2">
      <c r="A245" s="24"/>
      <c r="B245" s="3" t="s">
        <v>420</v>
      </c>
      <c r="C245" s="11">
        <v>905</v>
      </c>
      <c r="D245" s="13" t="s">
        <v>9</v>
      </c>
      <c r="E245" s="13" t="s">
        <v>20</v>
      </c>
      <c r="F245" s="11" t="s">
        <v>432</v>
      </c>
      <c r="G245" s="12"/>
      <c r="H245" s="10">
        <f>H246</f>
        <v>0</v>
      </c>
      <c r="I245" s="10">
        <f t="shared" ref="I245:K245" si="167">I246</f>
        <v>5050.8</v>
      </c>
      <c r="J245" s="30">
        <f t="shared" si="167"/>
        <v>0</v>
      </c>
      <c r="K245" s="10">
        <f t="shared" si="167"/>
        <v>4946.1000000000004</v>
      </c>
      <c r="L245" s="10"/>
      <c r="M245" s="10"/>
      <c r="N245" s="10"/>
      <c r="O245" s="22">
        <f>O246</f>
        <v>4946.1000000000004</v>
      </c>
      <c r="P245" s="22">
        <f t="shared" ref="P245:T246" si="168">P246</f>
        <v>0</v>
      </c>
      <c r="Q245" s="22">
        <f t="shared" si="168"/>
        <v>0</v>
      </c>
      <c r="R245" s="22">
        <f t="shared" si="168"/>
        <v>0</v>
      </c>
      <c r="S245" s="22">
        <f t="shared" si="168"/>
        <v>0</v>
      </c>
      <c r="T245" s="22">
        <f t="shared" si="168"/>
        <v>4946.1000000000004</v>
      </c>
      <c r="U245" s="60"/>
    </row>
    <row r="246" spans="1:21" ht="22.5" customHeight="1" x14ac:dyDescent="0.2">
      <c r="A246" s="24"/>
      <c r="B246" s="3" t="s">
        <v>123</v>
      </c>
      <c r="C246" s="11">
        <v>905</v>
      </c>
      <c r="D246" s="13" t="s">
        <v>9</v>
      </c>
      <c r="E246" s="13" t="s">
        <v>20</v>
      </c>
      <c r="F246" s="11" t="s">
        <v>273</v>
      </c>
      <c r="G246" s="12"/>
      <c r="H246" s="10">
        <f t="shared" ref="H246:K246" si="169">H247</f>
        <v>0</v>
      </c>
      <c r="I246" s="10">
        <f t="shared" si="169"/>
        <v>5050.8</v>
      </c>
      <c r="J246" s="30">
        <f t="shared" si="169"/>
        <v>0</v>
      </c>
      <c r="K246" s="10">
        <f t="shared" si="169"/>
        <v>4946.1000000000004</v>
      </c>
      <c r="L246" s="10"/>
      <c r="M246" s="10"/>
      <c r="N246" s="10"/>
      <c r="O246" s="22">
        <f>O247</f>
        <v>4946.1000000000004</v>
      </c>
      <c r="P246" s="22">
        <f t="shared" si="168"/>
        <v>0</v>
      </c>
      <c r="Q246" s="22">
        <f t="shared" si="168"/>
        <v>0</v>
      </c>
      <c r="R246" s="22">
        <f t="shared" si="168"/>
        <v>0</v>
      </c>
      <c r="S246" s="22">
        <f t="shared" si="168"/>
        <v>0</v>
      </c>
      <c r="T246" s="22">
        <f t="shared" si="168"/>
        <v>4946.1000000000004</v>
      </c>
      <c r="U246" s="60"/>
    </row>
    <row r="247" spans="1:21" ht="37.5" customHeight="1" x14ac:dyDescent="0.2">
      <c r="A247" s="24"/>
      <c r="B247" s="3" t="s">
        <v>10</v>
      </c>
      <c r="C247" s="11">
        <v>905</v>
      </c>
      <c r="D247" s="13" t="s">
        <v>9</v>
      </c>
      <c r="E247" s="13" t="s">
        <v>20</v>
      </c>
      <c r="F247" s="11" t="s">
        <v>273</v>
      </c>
      <c r="G247" s="12">
        <v>600</v>
      </c>
      <c r="H247" s="10"/>
      <c r="I247" s="10">
        <v>5050.8</v>
      </c>
      <c r="J247" s="30"/>
      <c r="K247" s="22">
        <v>4946.1000000000004</v>
      </c>
      <c r="L247" s="22"/>
      <c r="M247" s="22"/>
      <c r="N247" s="22"/>
      <c r="O247" s="22">
        <f>J247+K247+M247+N247+L247</f>
        <v>4946.1000000000004</v>
      </c>
      <c r="P247" s="10"/>
      <c r="Q247" s="10"/>
      <c r="R247" s="10"/>
      <c r="S247" s="10"/>
      <c r="T247" s="72">
        <f>O247+P247+Q247+R247+S247</f>
        <v>4946.1000000000004</v>
      </c>
      <c r="U247" s="60"/>
    </row>
    <row r="248" spans="1:21" ht="36.75" customHeight="1" x14ac:dyDescent="0.2">
      <c r="A248" s="24"/>
      <c r="B248" s="3" t="s">
        <v>472</v>
      </c>
      <c r="C248" s="11">
        <v>905</v>
      </c>
      <c r="D248" s="13" t="s">
        <v>9</v>
      </c>
      <c r="E248" s="13" t="s">
        <v>20</v>
      </c>
      <c r="F248" s="11" t="s">
        <v>473</v>
      </c>
      <c r="G248" s="12"/>
      <c r="H248" s="10"/>
      <c r="I248" s="10"/>
      <c r="J248" s="30">
        <f>J249</f>
        <v>0</v>
      </c>
      <c r="K248" s="22">
        <f>K249</f>
        <v>0</v>
      </c>
      <c r="L248" s="22"/>
      <c r="M248" s="22"/>
      <c r="N248" s="22"/>
      <c r="O248" s="22">
        <f>O249</f>
        <v>0</v>
      </c>
      <c r="P248" s="22">
        <f t="shared" ref="P248:T248" si="170">P249</f>
        <v>186.8</v>
      </c>
      <c r="Q248" s="22">
        <f t="shared" si="170"/>
        <v>0</v>
      </c>
      <c r="R248" s="22">
        <f t="shared" si="170"/>
        <v>0</v>
      </c>
      <c r="S248" s="22">
        <f t="shared" si="170"/>
        <v>0</v>
      </c>
      <c r="T248" s="22">
        <f t="shared" si="170"/>
        <v>186.8</v>
      </c>
      <c r="U248" s="60"/>
    </row>
    <row r="249" spans="1:21" ht="37.5" x14ac:dyDescent="0.2">
      <c r="A249" s="24"/>
      <c r="B249" s="3" t="s">
        <v>10</v>
      </c>
      <c r="C249" s="11">
        <v>905</v>
      </c>
      <c r="D249" s="13" t="s">
        <v>9</v>
      </c>
      <c r="E249" s="13" t="s">
        <v>20</v>
      </c>
      <c r="F249" s="11" t="s">
        <v>473</v>
      </c>
      <c r="G249" s="12">
        <v>600</v>
      </c>
      <c r="H249" s="10"/>
      <c r="I249" s="10"/>
      <c r="J249" s="30"/>
      <c r="K249" s="22"/>
      <c r="L249" s="22"/>
      <c r="M249" s="22"/>
      <c r="N249" s="22"/>
      <c r="O249" s="22">
        <f>J249+K249+M249+N249+L249</f>
        <v>0</v>
      </c>
      <c r="P249" s="10">
        <f>132.6+54.2</f>
        <v>186.8</v>
      </c>
      <c r="Q249" s="10"/>
      <c r="R249" s="10"/>
      <c r="S249" s="10"/>
      <c r="T249" s="72">
        <f>O249+P249+Q249+R249+S249</f>
        <v>186.8</v>
      </c>
      <c r="U249" s="60"/>
    </row>
    <row r="250" spans="1:21" ht="37.5" x14ac:dyDescent="0.2">
      <c r="A250" s="24"/>
      <c r="B250" s="3" t="s">
        <v>435</v>
      </c>
      <c r="C250" s="11">
        <v>905</v>
      </c>
      <c r="D250" s="13" t="s">
        <v>9</v>
      </c>
      <c r="E250" s="13" t="s">
        <v>20</v>
      </c>
      <c r="F250" s="11" t="s">
        <v>436</v>
      </c>
      <c r="G250" s="12"/>
      <c r="H250" s="10">
        <f>H251</f>
        <v>0</v>
      </c>
      <c r="I250" s="10">
        <f t="shared" ref="I250:K250" si="171">I251</f>
        <v>417</v>
      </c>
      <c r="J250" s="30">
        <f t="shared" si="171"/>
        <v>0</v>
      </c>
      <c r="K250" s="10">
        <f t="shared" si="171"/>
        <v>562.6</v>
      </c>
      <c r="L250" s="10"/>
      <c r="M250" s="10"/>
      <c r="N250" s="10"/>
      <c r="O250" s="22">
        <f>O251</f>
        <v>562.6</v>
      </c>
      <c r="P250" s="22">
        <f t="shared" ref="P250:T251" si="172">P251</f>
        <v>0</v>
      </c>
      <c r="Q250" s="22">
        <f t="shared" si="172"/>
        <v>0</v>
      </c>
      <c r="R250" s="22">
        <f t="shared" si="172"/>
        <v>0</v>
      </c>
      <c r="S250" s="22">
        <f t="shared" si="172"/>
        <v>0</v>
      </c>
      <c r="T250" s="22">
        <f t="shared" si="172"/>
        <v>562.6</v>
      </c>
      <c r="U250" s="60"/>
    </row>
    <row r="251" spans="1:21" ht="75" x14ac:dyDescent="0.2">
      <c r="A251" s="24"/>
      <c r="B251" s="3" t="s">
        <v>331</v>
      </c>
      <c r="C251" s="11">
        <v>905</v>
      </c>
      <c r="D251" s="13" t="s">
        <v>9</v>
      </c>
      <c r="E251" s="13" t="s">
        <v>20</v>
      </c>
      <c r="F251" s="11" t="s">
        <v>381</v>
      </c>
      <c r="G251" s="12"/>
      <c r="H251" s="10">
        <f t="shared" ref="H251:K251" si="173">H252</f>
        <v>0</v>
      </c>
      <c r="I251" s="10">
        <f t="shared" si="173"/>
        <v>417</v>
      </c>
      <c r="J251" s="30">
        <f t="shared" si="173"/>
        <v>0</v>
      </c>
      <c r="K251" s="10">
        <f t="shared" si="173"/>
        <v>562.6</v>
      </c>
      <c r="L251" s="10"/>
      <c r="M251" s="10"/>
      <c r="N251" s="10"/>
      <c r="O251" s="22">
        <f>O252</f>
        <v>562.6</v>
      </c>
      <c r="P251" s="22">
        <f t="shared" si="172"/>
        <v>0</v>
      </c>
      <c r="Q251" s="22">
        <f t="shared" si="172"/>
        <v>0</v>
      </c>
      <c r="R251" s="22">
        <f t="shared" si="172"/>
        <v>0</v>
      </c>
      <c r="S251" s="22">
        <f t="shared" si="172"/>
        <v>0</v>
      </c>
      <c r="T251" s="22">
        <f t="shared" si="172"/>
        <v>562.6</v>
      </c>
      <c r="U251" s="60"/>
    </row>
    <row r="252" spans="1:21" ht="37.5" x14ac:dyDescent="0.2">
      <c r="A252" s="24"/>
      <c r="B252" s="3" t="s">
        <v>10</v>
      </c>
      <c r="C252" s="11">
        <v>905</v>
      </c>
      <c r="D252" s="13" t="s">
        <v>9</v>
      </c>
      <c r="E252" s="13" t="s">
        <v>20</v>
      </c>
      <c r="F252" s="11" t="s">
        <v>381</v>
      </c>
      <c r="G252" s="12">
        <v>600</v>
      </c>
      <c r="H252" s="10">
        <v>0</v>
      </c>
      <c r="I252" s="10">
        <v>417</v>
      </c>
      <c r="J252" s="30"/>
      <c r="K252" s="22">
        <v>562.6</v>
      </c>
      <c r="L252" s="22"/>
      <c r="M252" s="22"/>
      <c r="N252" s="22"/>
      <c r="O252" s="22">
        <f>J252+K252+M252+N252+L252</f>
        <v>562.6</v>
      </c>
      <c r="P252" s="10"/>
      <c r="Q252" s="10"/>
      <c r="R252" s="10"/>
      <c r="S252" s="10"/>
      <c r="T252" s="72">
        <f>O252+P252+Q252+R252+S252</f>
        <v>562.6</v>
      </c>
      <c r="U252" s="60"/>
    </row>
    <row r="253" spans="1:21" ht="37.5" x14ac:dyDescent="0.2">
      <c r="A253" s="24"/>
      <c r="B253" s="3" t="s">
        <v>452</v>
      </c>
      <c r="C253" s="11">
        <v>905</v>
      </c>
      <c r="D253" s="13" t="s">
        <v>9</v>
      </c>
      <c r="E253" s="13" t="s">
        <v>20</v>
      </c>
      <c r="F253" s="11" t="s">
        <v>451</v>
      </c>
      <c r="G253" s="12"/>
      <c r="H253" s="10"/>
      <c r="I253" s="10"/>
      <c r="J253" s="30">
        <f>J254</f>
        <v>0</v>
      </c>
      <c r="K253" s="10">
        <f t="shared" ref="K253:K254" si="174">K254</f>
        <v>16874</v>
      </c>
      <c r="L253" s="10"/>
      <c r="M253" s="10"/>
      <c r="N253" s="10"/>
      <c r="O253" s="22">
        <f>O254</f>
        <v>16874</v>
      </c>
      <c r="P253" s="22">
        <f t="shared" ref="P253:T254" si="175">P254</f>
        <v>0</v>
      </c>
      <c r="Q253" s="22">
        <f t="shared" si="175"/>
        <v>0</v>
      </c>
      <c r="R253" s="22">
        <f t="shared" si="175"/>
        <v>0</v>
      </c>
      <c r="S253" s="22">
        <f t="shared" si="175"/>
        <v>0</v>
      </c>
      <c r="T253" s="22">
        <f t="shared" si="175"/>
        <v>16874</v>
      </c>
      <c r="U253" s="60"/>
    </row>
    <row r="254" spans="1:21" ht="56.25" x14ac:dyDescent="0.2">
      <c r="A254" s="24"/>
      <c r="B254" s="3" t="s">
        <v>449</v>
      </c>
      <c r="C254" s="11">
        <v>905</v>
      </c>
      <c r="D254" s="13" t="s">
        <v>9</v>
      </c>
      <c r="E254" s="13" t="s">
        <v>20</v>
      </c>
      <c r="F254" s="11" t="s">
        <v>450</v>
      </c>
      <c r="G254" s="12"/>
      <c r="H254" s="10"/>
      <c r="I254" s="10"/>
      <c r="J254" s="30">
        <f>J255</f>
        <v>0</v>
      </c>
      <c r="K254" s="10">
        <f t="shared" si="174"/>
        <v>16874</v>
      </c>
      <c r="L254" s="10"/>
      <c r="M254" s="10"/>
      <c r="N254" s="10"/>
      <c r="O254" s="22">
        <f>O255</f>
        <v>16874</v>
      </c>
      <c r="P254" s="22">
        <f t="shared" si="175"/>
        <v>0</v>
      </c>
      <c r="Q254" s="22">
        <f t="shared" si="175"/>
        <v>0</v>
      </c>
      <c r="R254" s="22">
        <f t="shared" si="175"/>
        <v>0</v>
      </c>
      <c r="S254" s="22">
        <f t="shared" si="175"/>
        <v>0</v>
      </c>
      <c r="T254" s="22">
        <f t="shared" si="175"/>
        <v>16874</v>
      </c>
      <c r="U254" s="60"/>
    </row>
    <row r="255" spans="1:21" ht="37.5" x14ac:dyDescent="0.2">
      <c r="A255" s="24"/>
      <c r="B255" s="3" t="s">
        <v>10</v>
      </c>
      <c r="C255" s="11">
        <v>905</v>
      </c>
      <c r="D255" s="13" t="s">
        <v>9</v>
      </c>
      <c r="E255" s="13" t="s">
        <v>20</v>
      </c>
      <c r="F255" s="11" t="s">
        <v>450</v>
      </c>
      <c r="G255" s="12">
        <v>600</v>
      </c>
      <c r="H255" s="10"/>
      <c r="I255" s="10"/>
      <c r="J255" s="30"/>
      <c r="K255" s="22">
        <v>16874</v>
      </c>
      <c r="L255" s="22"/>
      <c r="M255" s="22"/>
      <c r="N255" s="22"/>
      <c r="O255" s="22">
        <f>J255+K255+M255+N255+L255</f>
        <v>16874</v>
      </c>
      <c r="P255" s="10"/>
      <c r="Q255" s="10"/>
      <c r="R255" s="10"/>
      <c r="S255" s="10"/>
      <c r="T255" s="72">
        <f>O255+P255+Q255+R255+S255</f>
        <v>16874</v>
      </c>
      <c r="U255" s="60"/>
    </row>
    <row r="256" spans="1:21" ht="39" customHeight="1" x14ac:dyDescent="0.2">
      <c r="A256" s="24"/>
      <c r="B256" s="3" t="s">
        <v>437</v>
      </c>
      <c r="C256" s="11">
        <v>905</v>
      </c>
      <c r="D256" s="13" t="s">
        <v>9</v>
      </c>
      <c r="E256" s="13" t="s">
        <v>20</v>
      </c>
      <c r="F256" s="11" t="s">
        <v>438</v>
      </c>
      <c r="G256" s="12"/>
      <c r="H256" s="10">
        <f>H257</f>
        <v>0</v>
      </c>
      <c r="I256" s="10">
        <f t="shared" ref="I256:K256" si="176">I257</f>
        <v>169.7</v>
      </c>
      <c r="J256" s="30">
        <f t="shared" si="176"/>
        <v>0</v>
      </c>
      <c r="K256" s="10">
        <f t="shared" si="176"/>
        <v>16812.2</v>
      </c>
      <c r="L256" s="10"/>
      <c r="M256" s="10"/>
      <c r="N256" s="10"/>
      <c r="O256" s="22">
        <f>O257</f>
        <v>17116.20379</v>
      </c>
      <c r="P256" s="22">
        <f t="shared" ref="P256:T257" si="177">P257</f>
        <v>0</v>
      </c>
      <c r="Q256" s="22">
        <f t="shared" si="177"/>
        <v>0</v>
      </c>
      <c r="R256" s="22">
        <f t="shared" si="177"/>
        <v>0</v>
      </c>
      <c r="S256" s="22">
        <f t="shared" si="177"/>
        <v>0</v>
      </c>
      <c r="T256" s="22">
        <f t="shared" si="177"/>
        <v>17116.20379</v>
      </c>
      <c r="U256" s="60"/>
    </row>
    <row r="257" spans="1:21" ht="56.25" x14ac:dyDescent="0.2">
      <c r="A257" s="24"/>
      <c r="B257" s="3" t="s">
        <v>385</v>
      </c>
      <c r="C257" s="11">
        <v>905</v>
      </c>
      <c r="D257" s="13" t="s">
        <v>9</v>
      </c>
      <c r="E257" s="13" t="s">
        <v>20</v>
      </c>
      <c r="F257" s="11" t="s">
        <v>386</v>
      </c>
      <c r="G257" s="12"/>
      <c r="H257" s="10">
        <f>H258</f>
        <v>0</v>
      </c>
      <c r="I257" s="10">
        <f t="shared" ref="I257:K257" si="178">I258</f>
        <v>169.7</v>
      </c>
      <c r="J257" s="30">
        <f t="shared" si="178"/>
        <v>0</v>
      </c>
      <c r="K257" s="10">
        <f t="shared" si="178"/>
        <v>16812.2</v>
      </c>
      <c r="L257" s="10"/>
      <c r="M257" s="10"/>
      <c r="N257" s="10"/>
      <c r="O257" s="22">
        <f>O258</f>
        <v>17116.20379</v>
      </c>
      <c r="P257" s="22">
        <f t="shared" si="177"/>
        <v>0</v>
      </c>
      <c r="Q257" s="22">
        <f t="shared" si="177"/>
        <v>0</v>
      </c>
      <c r="R257" s="22">
        <f t="shared" si="177"/>
        <v>0</v>
      </c>
      <c r="S257" s="22">
        <f t="shared" si="177"/>
        <v>0</v>
      </c>
      <c r="T257" s="22">
        <f t="shared" si="177"/>
        <v>17116.20379</v>
      </c>
      <c r="U257" s="60"/>
    </row>
    <row r="258" spans="1:21" ht="37.5" x14ac:dyDescent="0.2">
      <c r="A258" s="24"/>
      <c r="B258" s="3" t="s">
        <v>10</v>
      </c>
      <c r="C258" s="11">
        <v>905</v>
      </c>
      <c r="D258" s="13" t="s">
        <v>9</v>
      </c>
      <c r="E258" s="13" t="s">
        <v>20</v>
      </c>
      <c r="F258" s="11" t="s">
        <v>386</v>
      </c>
      <c r="G258" s="12">
        <v>600</v>
      </c>
      <c r="H258" s="10">
        <v>0</v>
      </c>
      <c r="I258" s="10">
        <v>169.7</v>
      </c>
      <c r="J258" s="30"/>
      <c r="K258" s="22">
        <v>16812.2</v>
      </c>
      <c r="L258" s="22"/>
      <c r="M258" s="22"/>
      <c r="N258" s="22"/>
      <c r="O258" s="22">
        <v>17116.20379</v>
      </c>
      <c r="P258" s="10"/>
      <c r="Q258" s="10"/>
      <c r="R258" s="10"/>
      <c r="S258" s="10"/>
      <c r="T258" s="72">
        <f>O258+P258+Q258+R258+S258</f>
        <v>17116.20379</v>
      </c>
      <c r="U258" s="60"/>
    </row>
    <row r="259" spans="1:21" ht="79.5" customHeight="1" x14ac:dyDescent="0.2">
      <c r="A259" s="24"/>
      <c r="B259" s="3" t="s">
        <v>505</v>
      </c>
      <c r="C259" s="11">
        <v>905</v>
      </c>
      <c r="D259" s="11" t="s">
        <v>9</v>
      </c>
      <c r="E259" s="11" t="s">
        <v>20</v>
      </c>
      <c r="F259" s="11" t="s">
        <v>508</v>
      </c>
      <c r="G259" s="12"/>
      <c r="H259" s="10"/>
      <c r="I259" s="10"/>
      <c r="J259" s="30"/>
      <c r="K259" s="22">
        <f>K260</f>
        <v>2902</v>
      </c>
      <c r="L259" s="22"/>
      <c r="M259" s="22"/>
      <c r="N259" s="22"/>
      <c r="O259" s="22">
        <f>O260</f>
        <v>2902</v>
      </c>
      <c r="P259" s="22">
        <f t="shared" ref="P259:T259" si="179">P260</f>
        <v>0</v>
      </c>
      <c r="Q259" s="22">
        <f t="shared" si="179"/>
        <v>0</v>
      </c>
      <c r="R259" s="22">
        <f t="shared" si="179"/>
        <v>0</v>
      </c>
      <c r="S259" s="22">
        <f t="shared" si="179"/>
        <v>0</v>
      </c>
      <c r="T259" s="22">
        <f t="shared" si="179"/>
        <v>3054.73684</v>
      </c>
      <c r="U259" s="60"/>
    </row>
    <row r="260" spans="1:21" ht="37.5" x14ac:dyDescent="0.2">
      <c r="A260" s="24"/>
      <c r="B260" s="3" t="s">
        <v>10</v>
      </c>
      <c r="C260" s="11">
        <v>905</v>
      </c>
      <c r="D260" s="11" t="s">
        <v>9</v>
      </c>
      <c r="E260" s="11" t="s">
        <v>20</v>
      </c>
      <c r="F260" s="11" t="s">
        <v>508</v>
      </c>
      <c r="G260" s="12">
        <v>600</v>
      </c>
      <c r="H260" s="10"/>
      <c r="I260" s="10"/>
      <c r="J260" s="30"/>
      <c r="K260" s="22">
        <v>2902</v>
      </c>
      <c r="L260" s="22"/>
      <c r="M260" s="22"/>
      <c r="N260" s="22"/>
      <c r="O260" s="22">
        <f>J260+K260</f>
        <v>2902</v>
      </c>
      <c r="P260" s="10"/>
      <c r="Q260" s="10"/>
      <c r="R260" s="10"/>
      <c r="S260" s="10"/>
      <c r="T260" s="72">
        <f>2902+152.73684</f>
        <v>3054.73684</v>
      </c>
      <c r="U260" s="60"/>
    </row>
    <row r="261" spans="1:21" ht="39.75" customHeight="1" x14ac:dyDescent="0.2">
      <c r="A261" s="24"/>
      <c r="B261" s="3" t="s">
        <v>434</v>
      </c>
      <c r="C261" s="11">
        <v>905</v>
      </c>
      <c r="D261" s="11" t="s">
        <v>9</v>
      </c>
      <c r="E261" s="11" t="s">
        <v>20</v>
      </c>
      <c r="F261" s="11" t="s">
        <v>433</v>
      </c>
      <c r="G261" s="12"/>
      <c r="H261" s="10">
        <f>H262</f>
        <v>173.9</v>
      </c>
      <c r="I261" s="10">
        <f t="shared" ref="I261" si="180">I262</f>
        <v>3303.5</v>
      </c>
      <c r="J261" s="30">
        <f t="shared" ref="J261:K261" si="181">J262</f>
        <v>6</v>
      </c>
      <c r="K261" s="10">
        <f t="shared" si="181"/>
        <v>8888.9</v>
      </c>
      <c r="L261" s="10"/>
      <c r="M261" s="10"/>
      <c r="N261" s="10"/>
      <c r="O261" s="22">
        <f>O262</f>
        <v>8893.5783599999995</v>
      </c>
      <c r="P261" s="22">
        <f t="shared" ref="P261:T262" si="182">P262</f>
        <v>0</v>
      </c>
      <c r="Q261" s="22">
        <f t="shared" si="182"/>
        <v>0</v>
      </c>
      <c r="R261" s="22">
        <f t="shared" si="182"/>
        <v>0</v>
      </c>
      <c r="S261" s="22">
        <f t="shared" si="182"/>
        <v>-1.111E-2</v>
      </c>
      <c r="T261" s="22">
        <f t="shared" si="182"/>
        <v>8893.5672500000001</v>
      </c>
      <c r="U261" s="60"/>
    </row>
    <row r="262" spans="1:21" ht="56.25" x14ac:dyDescent="0.2">
      <c r="A262" s="24"/>
      <c r="B262" s="3" t="s">
        <v>314</v>
      </c>
      <c r="C262" s="11">
        <v>905</v>
      </c>
      <c r="D262" s="11" t="s">
        <v>9</v>
      </c>
      <c r="E262" s="11" t="s">
        <v>20</v>
      </c>
      <c r="F262" s="11" t="s">
        <v>364</v>
      </c>
      <c r="G262" s="12"/>
      <c r="H262" s="19">
        <f t="shared" ref="H262:K262" si="183">H263</f>
        <v>173.9</v>
      </c>
      <c r="I262" s="10">
        <f t="shared" si="183"/>
        <v>3303.5</v>
      </c>
      <c r="J262" s="30">
        <f t="shared" si="183"/>
        <v>6</v>
      </c>
      <c r="K262" s="10">
        <f t="shared" si="183"/>
        <v>8888.9</v>
      </c>
      <c r="L262" s="10"/>
      <c r="M262" s="10"/>
      <c r="N262" s="10"/>
      <c r="O262" s="22">
        <f>O263</f>
        <v>8893.5783599999995</v>
      </c>
      <c r="P262" s="22">
        <f t="shared" si="182"/>
        <v>0</v>
      </c>
      <c r="Q262" s="22">
        <f t="shared" si="182"/>
        <v>0</v>
      </c>
      <c r="R262" s="22">
        <f t="shared" si="182"/>
        <v>0</v>
      </c>
      <c r="S262" s="22">
        <f t="shared" si="182"/>
        <v>-1.111E-2</v>
      </c>
      <c r="T262" s="22">
        <f t="shared" si="182"/>
        <v>8893.5672500000001</v>
      </c>
      <c r="U262" s="60"/>
    </row>
    <row r="263" spans="1:21" ht="37.5" x14ac:dyDescent="0.2">
      <c r="A263" s="24"/>
      <c r="B263" s="3" t="s">
        <v>10</v>
      </c>
      <c r="C263" s="11">
        <v>905</v>
      </c>
      <c r="D263" s="11" t="s">
        <v>9</v>
      </c>
      <c r="E263" s="11" t="s">
        <v>20</v>
      </c>
      <c r="F263" s="11" t="s">
        <v>364</v>
      </c>
      <c r="G263" s="12">
        <v>600</v>
      </c>
      <c r="H263" s="10">
        <v>173.9</v>
      </c>
      <c r="I263" s="10">
        <v>3303.5</v>
      </c>
      <c r="J263" s="30">
        <v>6</v>
      </c>
      <c r="K263" s="22">
        <v>8888.9</v>
      </c>
      <c r="L263" s="22"/>
      <c r="M263" s="22"/>
      <c r="N263" s="22"/>
      <c r="O263" s="22">
        <v>8893.5783599999995</v>
      </c>
      <c r="P263" s="10"/>
      <c r="Q263" s="10"/>
      <c r="R263" s="10"/>
      <c r="S263" s="10">
        <v>-1.111E-2</v>
      </c>
      <c r="T263" s="72">
        <f>O263+P263+Q263+R263+S263</f>
        <v>8893.5672500000001</v>
      </c>
      <c r="U263" s="60"/>
    </row>
    <row r="264" spans="1:21" ht="56.25" x14ac:dyDescent="0.2">
      <c r="A264" s="24"/>
      <c r="B264" s="14" t="s">
        <v>60</v>
      </c>
      <c r="C264" s="11">
        <v>905</v>
      </c>
      <c r="D264" s="13" t="s">
        <v>9</v>
      </c>
      <c r="E264" s="13" t="s">
        <v>20</v>
      </c>
      <c r="F264" s="11" t="s">
        <v>142</v>
      </c>
      <c r="G264" s="12"/>
      <c r="H264" s="10">
        <f t="shared" ref="H264:K265" si="184">H265</f>
        <v>371</v>
      </c>
      <c r="I264" s="10">
        <f t="shared" si="184"/>
        <v>0</v>
      </c>
      <c r="J264" s="30">
        <f t="shared" si="184"/>
        <v>946.4</v>
      </c>
      <c r="K264" s="10">
        <f t="shared" si="184"/>
        <v>0</v>
      </c>
      <c r="L264" s="10"/>
      <c r="M264" s="10"/>
      <c r="N264" s="10"/>
      <c r="O264" s="22">
        <f>O265</f>
        <v>946.4</v>
      </c>
      <c r="P264" s="22">
        <f t="shared" ref="P264:T265" si="185">P265</f>
        <v>62</v>
      </c>
      <c r="Q264" s="22">
        <f t="shared" si="185"/>
        <v>0</v>
      </c>
      <c r="R264" s="22">
        <f t="shared" si="185"/>
        <v>0</v>
      </c>
      <c r="S264" s="22">
        <f t="shared" si="185"/>
        <v>0</v>
      </c>
      <c r="T264" s="22">
        <f t="shared" si="185"/>
        <v>946.4</v>
      </c>
      <c r="U264" s="60"/>
    </row>
    <row r="265" spans="1:21" ht="37.5" x14ac:dyDescent="0.2">
      <c r="A265" s="24"/>
      <c r="B265" s="3" t="s">
        <v>144</v>
      </c>
      <c r="C265" s="11">
        <v>905</v>
      </c>
      <c r="D265" s="13" t="s">
        <v>9</v>
      </c>
      <c r="E265" s="13" t="s">
        <v>20</v>
      </c>
      <c r="F265" s="11" t="s">
        <v>143</v>
      </c>
      <c r="G265" s="12"/>
      <c r="H265" s="10">
        <f t="shared" si="184"/>
        <v>371</v>
      </c>
      <c r="I265" s="10">
        <f t="shared" si="184"/>
        <v>0</v>
      </c>
      <c r="J265" s="30">
        <f t="shared" si="184"/>
        <v>946.4</v>
      </c>
      <c r="K265" s="10">
        <f t="shared" si="184"/>
        <v>0</v>
      </c>
      <c r="L265" s="10"/>
      <c r="M265" s="10"/>
      <c r="N265" s="10"/>
      <c r="O265" s="22">
        <f>O266</f>
        <v>946.4</v>
      </c>
      <c r="P265" s="22">
        <f t="shared" si="185"/>
        <v>62</v>
      </c>
      <c r="Q265" s="22">
        <f t="shared" si="185"/>
        <v>0</v>
      </c>
      <c r="R265" s="22">
        <f t="shared" si="185"/>
        <v>0</v>
      </c>
      <c r="S265" s="22">
        <f t="shared" si="185"/>
        <v>0</v>
      </c>
      <c r="T265" s="22">
        <f t="shared" si="185"/>
        <v>946.4</v>
      </c>
      <c r="U265" s="60"/>
    </row>
    <row r="266" spans="1:21" ht="36" customHeight="1" x14ac:dyDescent="0.2">
      <c r="A266" s="24"/>
      <c r="B266" s="3" t="s">
        <v>10</v>
      </c>
      <c r="C266" s="11">
        <v>905</v>
      </c>
      <c r="D266" s="13" t="s">
        <v>9</v>
      </c>
      <c r="E266" s="13" t="s">
        <v>20</v>
      </c>
      <c r="F266" s="11" t="s">
        <v>143</v>
      </c>
      <c r="G266" s="12">
        <v>600</v>
      </c>
      <c r="H266" s="10">
        <v>371</v>
      </c>
      <c r="I266" s="10">
        <v>0</v>
      </c>
      <c r="J266" s="30">
        <v>946.4</v>
      </c>
      <c r="K266" s="22"/>
      <c r="L266" s="22"/>
      <c r="M266" s="22"/>
      <c r="N266" s="22"/>
      <c r="O266" s="22">
        <f>J266+K266+M266+N266+L266</f>
        <v>946.4</v>
      </c>
      <c r="P266" s="10">
        <v>62</v>
      </c>
      <c r="Q266" s="10"/>
      <c r="R266" s="10"/>
      <c r="S266" s="10"/>
      <c r="T266" s="72">
        <f>1008.4-62</f>
        <v>946.4</v>
      </c>
      <c r="U266" s="60"/>
    </row>
    <row r="267" spans="1:21" ht="40.5" customHeight="1" x14ac:dyDescent="0.2">
      <c r="A267" s="24"/>
      <c r="B267" s="3" t="s">
        <v>523</v>
      </c>
      <c r="C267" s="11">
        <v>905</v>
      </c>
      <c r="D267" s="13" t="s">
        <v>9</v>
      </c>
      <c r="E267" s="13" t="s">
        <v>20</v>
      </c>
      <c r="F267" s="11" t="s">
        <v>525</v>
      </c>
      <c r="G267" s="12"/>
      <c r="H267" s="10"/>
      <c r="I267" s="10"/>
      <c r="J267" s="30" t="e">
        <f>#REF!</f>
        <v>#REF!</v>
      </c>
      <c r="K267" s="30" t="e">
        <f>#REF!</f>
        <v>#REF!</v>
      </c>
      <c r="L267" s="30" t="e">
        <f>#REF!</f>
        <v>#REF!</v>
      </c>
      <c r="M267" s="30" t="e">
        <f>#REF!</f>
        <v>#REF!</v>
      </c>
      <c r="N267" s="30" t="e">
        <f>#REF!</f>
        <v>#REF!</v>
      </c>
      <c r="O267" s="22">
        <f>O268</f>
        <v>54.9</v>
      </c>
      <c r="P267" s="22">
        <f t="shared" ref="P267:T267" si="186">P268</f>
        <v>-54.9</v>
      </c>
      <c r="Q267" s="22">
        <f t="shared" si="186"/>
        <v>0</v>
      </c>
      <c r="R267" s="22">
        <f t="shared" si="186"/>
        <v>0</v>
      </c>
      <c r="S267" s="22">
        <f t="shared" si="186"/>
        <v>0</v>
      </c>
      <c r="T267" s="22">
        <f t="shared" si="186"/>
        <v>40854.307999999997</v>
      </c>
      <c r="U267" s="60"/>
    </row>
    <row r="268" spans="1:21" ht="0.75" customHeight="1" x14ac:dyDescent="0.2">
      <c r="A268" s="24"/>
      <c r="B268" s="3" t="s">
        <v>524</v>
      </c>
      <c r="C268" s="11">
        <v>905</v>
      </c>
      <c r="D268" s="13" t="s">
        <v>9</v>
      </c>
      <c r="E268" s="13" t="s">
        <v>20</v>
      </c>
      <c r="F268" s="11" t="s">
        <v>526</v>
      </c>
      <c r="G268" s="12"/>
      <c r="H268" s="10"/>
      <c r="I268" s="10"/>
      <c r="J268" s="30">
        <f>J269</f>
        <v>54.9</v>
      </c>
      <c r="K268" s="30">
        <f t="shared" ref="K268:T268" si="187">K269</f>
        <v>0</v>
      </c>
      <c r="L268" s="30">
        <f t="shared" si="187"/>
        <v>0</v>
      </c>
      <c r="M268" s="30">
        <f t="shared" si="187"/>
        <v>0</v>
      </c>
      <c r="N268" s="30">
        <f t="shared" si="187"/>
        <v>0</v>
      </c>
      <c r="O268" s="22">
        <f t="shared" si="187"/>
        <v>54.9</v>
      </c>
      <c r="P268" s="22">
        <f t="shared" si="187"/>
        <v>-54.9</v>
      </c>
      <c r="Q268" s="22">
        <f t="shared" si="187"/>
        <v>0</v>
      </c>
      <c r="R268" s="22">
        <f t="shared" si="187"/>
        <v>0</v>
      </c>
      <c r="S268" s="22">
        <f t="shared" si="187"/>
        <v>0</v>
      </c>
      <c r="T268" s="22">
        <f t="shared" si="187"/>
        <v>40854.307999999997</v>
      </c>
      <c r="U268" s="60"/>
    </row>
    <row r="269" spans="1:21" ht="37.5" x14ac:dyDescent="0.2">
      <c r="A269" s="24"/>
      <c r="B269" s="3" t="s">
        <v>10</v>
      </c>
      <c r="C269" s="11">
        <v>905</v>
      </c>
      <c r="D269" s="13" t="s">
        <v>9</v>
      </c>
      <c r="E269" s="13" t="s">
        <v>20</v>
      </c>
      <c r="F269" s="11" t="s">
        <v>526</v>
      </c>
      <c r="G269" s="12">
        <v>600</v>
      </c>
      <c r="H269" s="10"/>
      <c r="I269" s="10"/>
      <c r="J269" s="30">
        <v>54.9</v>
      </c>
      <c r="K269" s="22"/>
      <c r="L269" s="22"/>
      <c r="M269" s="22"/>
      <c r="N269" s="22"/>
      <c r="O269" s="22">
        <f>J269+K269</f>
        <v>54.9</v>
      </c>
      <c r="P269" s="10">
        <v>-54.9</v>
      </c>
      <c r="Q269" s="10"/>
      <c r="R269" s="10"/>
      <c r="S269" s="10"/>
      <c r="T269" s="72">
        <f>1505.308+39349</f>
        <v>40854.307999999997</v>
      </c>
      <c r="U269" s="60"/>
    </row>
    <row r="270" spans="1:21" ht="37.5" x14ac:dyDescent="0.2">
      <c r="A270" s="24"/>
      <c r="B270" s="3" t="s">
        <v>118</v>
      </c>
      <c r="C270" s="11">
        <v>905</v>
      </c>
      <c r="D270" s="13" t="s">
        <v>9</v>
      </c>
      <c r="E270" s="13" t="s">
        <v>20</v>
      </c>
      <c r="F270" s="11" t="s">
        <v>177</v>
      </c>
      <c r="G270" s="12"/>
      <c r="H270" s="10">
        <f t="shared" ref="H270:K271" si="188">H271</f>
        <v>100</v>
      </c>
      <c r="I270" s="10">
        <f t="shared" si="188"/>
        <v>0</v>
      </c>
      <c r="J270" s="30">
        <f t="shared" si="188"/>
        <v>68</v>
      </c>
      <c r="K270" s="10">
        <f t="shared" si="188"/>
        <v>0</v>
      </c>
      <c r="L270" s="10"/>
      <c r="M270" s="10"/>
      <c r="N270" s="10"/>
      <c r="O270" s="22">
        <f>O271</f>
        <v>68</v>
      </c>
      <c r="P270" s="22">
        <f t="shared" ref="P270:T271" si="189">P271</f>
        <v>0</v>
      </c>
      <c r="Q270" s="22">
        <f t="shared" si="189"/>
        <v>0</v>
      </c>
      <c r="R270" s="22">
        <f t="shared" si="189"/>
        <v>0</v>
      </c>
      <c r="S270" s="22">
        <f t="shared" si="189"/>
        <v>0</v>
      </c>
      <c r="T270" s="22">
        <f t="shared" si="189"/>
        <v>68</v>
      </c>
      <c r="U270" s="60"/>
    </row>
    <row r="271" spans="1:21" ht="37.5" x14ac:dyDescent="0.2">
      <c r="A271" s="24"/>
      <c r="B271" s="3" t="s">
        <v>119</v>
      </c>
      <c r="C271" s="11">
        <v>905</v>
      </c>
      <c r="D271" s="13" t="s">
        <v>9</v>
      </c>
      <c r="E271" s="13" t="s">
        <v>20</v>
      </c>
      <c r="F271" s="11" t="s">
        <v>178</v>
      </c>
      <c r="G271" s="12"/>
      <c r="H271" s="10">
        <f t="shared" si="188"/>
        <v>100</v>
      </c>
      <c r="I271" s="10">
        <f t="shared" si="188"/>
        <v>0</v>
      </c>
      <c r="J271" s="30">
        <f t="shared" si="188"/>
        <v>68</v>
      </c>
      <c r="K271" s="10">
        <f t="shared" si="188"/>
        <v>0</v>
      </c>
      <c r="L271" s="10"/>
      <c r="M271" s="10"/>
      <c r="N271" s="10"/>
      <c r="O271" s="22">
        <f>O272</f>
        <v>68</v>
      </c>
      <c r="P271" s="22">
        <f t="shared" si="189"/>
        <v>0</v>
      </c>
      <c r="Q271" s="22">
        <f t="shared" si="189"/>
        <v>0</v>
      </c>
      <c r="R271" s="22">
        <f t="shared" si="189"/>
        <v>0</v>
      </c>
      <c r="S271" s="22">
        <f t="shared" si="189"/>
        <v>0</v>
      </c>
      <c r="T271" s="22">
        <f t="shared" si="189"/>
        <v>68</v>
      </c>
      <c r="U271" s="60"/>
    </row>
    <row r="272" spans="1:21" ht="37.5" x14ac:dyDescent="0.2">
      <c r="A272" s="24"/>
      <c r="B272" s="3" t="s">
        <v>10</v>
      </c>
      <c r="C272" s="11">
        <v>905</v>
      </c>
      <c r="D272" s="13" t="s">
        <v>9</v>
      </c>
      <c r="E272" s="13" t="s">
        <v>20</v>
      </c>
      <c r="F272" s="11" t="s">
        <v>178</v>
      </c>
      <c r="G272" s="12">
        <v>600</v>
      </c>
      <c r="H272" s="10">
        <v>100</v>
      </c>
      <c r="I272" s="10"/>
      <c r="J272" s="30">
        <v>68</v>
      </c>
      <c r="K272" s="22"/>
      <c r="L272" s="22"/>
      <c r="M272" s="22"/>
      <c r="N272" s="22"/>
      <c r="O272" s="22">
        <f>J272+K272+M272+N272+L272</f>
        <v>68</v>
      </c>
      <c r="P272" s="10"/>
      <c r="Q272" s="10"/>
      <c r="R272" s="10"/>
      <c r="S272" s="10"/>
      <c r="T272" s="72">
        <f>O272+P272+Q272+R272+S272</f>
        <v>68</v>
      </c>
      <c r="U272" s="60"/>
    </row>
    <row r="273" spans="1:21" ht="38.25" customHeight="1" x14ac:dyDescent="0.2">
      <c r="A273" s="24"/>
      <c r="B273" s="3" t="s">
        <v>440</v>
      </c>
      <c r="C273" s="11">
        <v>905</v>
      </c>
      <c r="D273" s="13" t="s">
        <v>9</v>
      </c>
      <c r="E273" s="13" t="s">
        <v>20</v>
      </c>
      <c r="F273" s="11" t="s">
        <v>140</v>
      </c>
      <c r="G273" s="12"/>
      <c r="H273" s="10">
        <f>H274</f>
        <v>546</v>
      </c>
      <c r="I273" s="10">
        <f t="shared" ref="I273:K273" si="190">I274</f>
        <v>0</v>
      </c>
      <c r="J273" s="30">
        <f t="shared" si="190"/>
        <v>296</v>
      </c>
      <c r="K273" s="10">
        <f t="shared" si="190"/>
        <v>0</v>
      </c>
      <c r="L273" s="10"/>
      <c r="M273" s="10"/>
      <c r="N273" s="10"/>
      <c r="O273" s="22">
        <f>O274</f>
        <v>296</v>
      </c>
      <c r="P273" s="22">
        <f t="shared" ref="P273:T274" si="191">P274</f>
        <v>0</v>
      </c>
      <c r="Q273" s="22">
        <f t="shared" si="191"/>
        <v>0</v>
      </c>
      <c r="R273" s="22">
        <f t="shared" si="191"/>
        <v>0</v>
      </c>
      <c r="S273" s="22">
        <f t="shared" si="191"/>
        <v>0</v>
      </c>
      <c r="T273" s="22">
        <f t="shared" si="191"/>
        <v>296</v>
      </c>
      <c r="U273" s="60"/>
    </row>
    <row r="274" spans="1:21" ht="37.5" x14ac:dyDescent="0.2">
      <c r="A274" s="24"/>
      <c r="B274" s="3" t="s">
        <v>179</v>
      </c>
      <c r="C274" s="11">
        <v>905</v>
      </c>
      <c r="D274" s="13" t="s">
        <v>9</v>
      </c>
      <c r="E274" s="13" t="s">
        <v>20</v>
      </c>
      <c r="F274" s="11" t="s">
        <v>141</v>
      </c>
      <c r="G274" s="12"/>
      <c r="H274" s="10">
        <f>H275</f>
        <v>546</v>
      </c>
      <c r="I274" s="10">
        <f t="shared" ref="I274:K274" si="192">I275</f>
        <v>0</v>
      </c>
      <c r="J274" s="30">
        <f t="shared" si="192"/>
        <v>296</v>
      </c>
      <c r="K274" s="10">
        <f t="shared" si="192"/>
        <v>0</v>
      </c>
      <c r="L274" s="10"/>
      <c r="M274" s="10"/>
      <c r="N274" s="10"/>
      <c r="O274" s="22">
        <f>O275</f>
        <v>296</v>
      </c>
      <c r="P274" s="22">
        <f t="shared" si="191"/>
        <v>0</v>
      </c>
      <c r="Q274" s="22">
        <f t="shared" si="191"/>
        <v>0</v>
      </c>
      <c r="R274" s="22">
        <f t="shared" si="191"/>
        <v>0</v>
      </c>
      <c r="S274" s="22">
        <f t="shared" si="191"/>
        <v>0</v>
      </c>
      <c r="T274" s="22">
        <f t="shared" si="191"/>
        <v>296</v>
      </c>
      <c r="U274" s="60"/>
    </row>
    <row r="275" spans="1:21" ht="37.5" x14ac:dyDescent="0.2">
      <c r="A275" s="24"/>
      <c r="B275" s="3" t="s">
        <v>10</v>
      </c>
      <c r="C275" s="11">
        <v>905</v>
      </c>
      <c r="D275" s="13" t="s">
        <v>9</v>
      </c>
      <c r="E275" s="13" t="s">
        <v>20</v>
      </c>
      <c r="F275" s="11" t="s">
        <v>141</v>
      </c>
      <c r="G275" s="12">
        <v>600</v>
      </c>
      <c r="H275" s="10">
        <v>546</v>
      </c>
      <c r="I275" s="10"/>
      <c r="J275" s="30">
        <v>296</v>
      </c>
      <c r="K275" s="22"/>
      <c r="L275" s="22"/>
      <c r="M275" s="22"/>
      <c r="N275" s="22"/>
      <c r="O275" s="22">
        <f>J275+K275+M275+N275+L275</f>
        <v>296</v>
      </c>
      <c r="P275" s="10"/>
      <c r="Q275" s="10"/>
      <c r="R275" s="10"/>
      <c r="S275" s="10"/>
      <c r="T275" s="72">
        <f>O275+P275+Q275+R275+S275</f>
        <v>296</v>
      </c>
      <c r="U275" s="60"/>
    </row>
    <row r="276" spans="1:21" ht="56.25" x14ac:dyDescent="0.2">
      <c r="A276" s="24"/>
      <c r="B276" s="3" t="s">
        <v>301</v>
      </c>
      <c r="C276" s="11">
        <v>905</v>
      </c>
      <c r="D276" s="13" t="s">
        <v>9</v>
      </c>
      <c r="E276" s="13" t="s">
        <v>20</v>
      </c>
      <c r="F276" s="11" t="s">
        <v>300</v>
      </c>
      <c r="G276" s="12"/>
      <c r="H276" s="10">
        <f t="shared" ref="H276:K277" si="193">H277</f>
        <v>5</v>
      </c>
      <c r="I276" s="10">
        <f t="shared" si="193"/>
        <v>0</v>
      </c>
      <c r="J276" s="30">
        <f t="shared" si="193"/>
        <v>5</v>
      </c>
      <c r="K276" s="10">
        <f t="shared" si="193"/>
        <v>0</v>
      </c>
      <c r="L276" s="10"/>
      <c r="M276" s="10"/>
      <c r="N276" s="10"/>
      <c r="O276" s="22">
        <f>O277</f>
        <v>5</v>
      </c>
      <c r="P276" s="22">
        <f t="shared" ref="P276:T277" si="194">P277</f>
        <v>0</v>
      </c>
      <c r="Q276" s="22">
        <f t="shared" si="194"/>
        <v>0</v>
      </c>
      <c r="R276" s="22">
        <f t="shared" si="194"/>
        <v>0</v>
      </c>
      <c r="S276" s="22">
        <f t="shared" si="194"/>
        <v>0</v>
      </c>
      <c r="T276" s="22">
        <f t="shared" si="194"/>
        <v>5</v>
      </c>
      <c r="U276" s="60"/>
    </row>
    <row r="277" spans="1:21" ht="18.75" x14ac:dyDescent="0.2">
      <c r="A277" s="24"/>
      <c r="B277" s="3" t="s">
        <v>307</v>
      </c>
      <c r="C277" s="11">
        <v>905</v>
      </c>
      <c r="D277" s="13" t="s">
        <v>9</v>
      </c>
      <c r="E277" s="13" t="s">
        <v>20</v>
      </c>
      <c r="F277" s="11" t="s">
        <v>306</v>
      </c>
      <c r="G277" s="12"/>
      <c r="H277" s="10">
        <f t="shared" si="193"/>
        <v>5</v>
      </c>
      <c r="I277" s="10">
        <f t="shared" si="193"/>
        <v>0</v>
      </c>
      <c r="J277" s="30">
        <f t="shared" si="193"/>
        <v>5</v>
      </c>
      <c r="K277" s="10">
        <f t="shared" si="193"/>
        <v>0</v>
      </c>
      <c r="L277" s="10"/>
      <c r="M277" s="10"/>
      <c r="N277" s="10"/>
      <c r="O277" s="22">
        <f>O278</f>
        <v>5</v>
      </c>
      <c r="P277" s="22">
        <f t="shared" si="194"/>
        <v>0</v>
      </c>
      <c r="Q277" s="22">
        <f t="shared" si="194"/>
        <v>0</v>
      </c>
      <c r="R277" s="22">
        <f t="shared" si="194"/>
        <v>0</v>
      </c>
      <c r="S277" s="22">
        <f t="shared" si="194"/>
        <v>0</v>
      </c>
      <c r="T277" s="22">
        <f t="shared" si="194"/>
        <v>5</v>
      </c>
      <c r="U277" s="60"/>
    </row>
    <row r="278" spans="1:21" ht="38.25" customHeight="1" x14ac:dyDescent="0.2">
      <c r="A278" s="24"/>
      <c r="B278" s="3" t="s">
        <v>10</v>
      </c>
      <c r="C278" s="11">
        <v>905</v>
      </c>
      <c r="D278" s="13" t="s">
        <v>9</v>
      </c>
      <c r="E278" s="13" t="s">
        <v>20</v>
      </c>
      <c r="F278" s="11" t="s">
        <v>306</v>
      </c>
      <c r="G278" s="12">
        <v>600</v>
      </c>
      <c r="H278" s="10">
        <v>5</v>
      </c>
      <c r="I278" s="10"/>
      <c r="J278" s="30">
        <v>5</v>
      </c>
      <c r="K278" s="22"/>
      <c r="L278" s="22"/>
      <c r="M278" s="22"/>
      <c r="N278" s="22"/>
      <c r="O278" s="22">
        <f>J278+K278+M278+N278+L278</f>
        <v>5</v>
      </c>
      <c r="P278" s="10"/>
      <c r="Q278" s="10"/>
      <c r="R278" s="10"/>
      <c r="S278" s="10"/>
      <c r="T278" s="72">
        <f>O278+P278+Q278+R278+S278</f>
        <v>5</v>
      </c>
      <c r="U278" s="60"/>
    </row>
    <row r="279" spans="1:21" ht="37.5" x14ac:dyDescent="0.2">
      <c r="A279" s="24"/>
      <c r="B279" s="3" t="s">
        <v>72</v>
      </c>
      <c r="C279" s="11">
        <v>905</v>
      </c>
      <c r="D279" s="13" t="s">
        <v>9</v>
      </c>
      <c r="E279" s="13" t="s">
        <v>20</v>
      </c>
      <c r="F279" s="11" t="s">
        <v>155</v>
      </c>
      <c r="G279" s="12"/>
      <c r="H279" s="10">
        <f>H281</f>
        <v>30</v>
      </c>
      <c r="I279" s="10">
        <f>I281</f>
        <v>0</v>
      </c>
      <c r="J279" s="30">
        <f>J281</f>
        <v>0</v>
      </c>
      <c r="K279" s="10">
        <f t="shared" ref="K279" si="195">K281</f>
        <v>0</v>
      </c>
      <c r="L279" s="10"/>
      <c r="M279" s="10"/>
      <c r="N279" s="10"/>
      <c r="O279" s="22">
        <f>O280</f>
        <v>0</v>
      </c>
      <c r="P279" s="22">
        <f t="shared" ref="P279:T281" si="196">P280</f>
        <v>0</v>
      </c>
      <c r="Q279" s="22">
        <f t="shared" si="196"/>
        <v>0</v>
      </c>
      <c r="R279" s="22">
        <f t="shared" si="196"/>
        <v>0</v>
      </c>
      <c r="S279" s="22">
        <f t="shared" si="196"/>
        <v>0</v>
      </c>
      <c r="T279" s="22">
        <f t="shared" si="196"/>
        <v>0</v>
      </c>
      <c r="U279" s="60"/>
    </row>
    <row r="280" spans="1:21" ht="18.75" x14ac:dyDescent="0.2">
      <c r="A280" s="24"/>
      <c r="B280" s="3" t="s">
        <v>442</v>
      </c>
      <c r="C280" s="11">
        <v>905</v>
      </c>
      <c r="D280" s="13" t="s">
        <v>9</v>
      </c>
      <c r="E280" s="13" t="s">
        <v>20</v>
      </c>
      <c r="F280" s="11" t="s">
        <v>439</v>
      </c>
      <c r="G280" s="12"/>
      <c r="H280" s="10">
        <f>H281</f>
        <v>30</v>
      </c>
      <c r="I280" s="10">
        <f t="shared" ref="I280:K280" si="197">I281</f>
        <v>0</v>
      </c>
      <c r="J280" s="30">
        <f t="shared" si="197"/>
        <v>0</v>
      </c>
      <c r="K280" s="10">
        <f t="shared" si="197"/>
        <v>0</v>
      </c>
      <c r="L280" s="10"/>
      <c r="M280" s="10"/>
      <c r="N280" s="10"/>
      <c r="O280" s="22">
        <f>O281</f>
        <v>0</v>
      </c>
      <c r="P280" s="22">
        <f t="shared" si="196"/>
        <v>0</v>
      </c>
      <c r="Q280" s="22">
        <f t="shared" si="196"/>
        <v>0</v>
      </c>
      <c r="R280" s="22">
        <f t="shared" si="196"/>
        <v>0</v>
      </c>
      <c r="S280" s="22">
        <f t="shared" si="196"/>
        <v>0</v>
      </c>
      <c r="T280" s="22">
        <f t="shared" si="196"/>
        <v>0</v>
      </c>
      <c r="U280" s="60"/>
    </row>
    <row r="281" spans="1:21" ht="37.5" x14ac:dyDescent="0.2">
      <c r="A281" s="24"/>
      <c r="B281" s="3" t="s">
        <v>380</v>
      </c>
      <c r="C281" s="11">
        <v>905</v>
      </c>
      <c r="D281" s="13" t="s">
        <v>9</v>
      </c>
      <c r="E281" s="13" t="s">
        <v>20</v>
      </c>
      <c r="F281" s="11" t="s">
        <v>379</v>
      </c>
      <c r="G281" s="12"/>
      <c r="H281" s="10">
        <f t="shared" ref="H281:K281" si="198">H282</f>
        <v>30</v>
      </c>
      <c r="I281" s="10">
        <f t="shared" si="198"/>
        <v>0</v>
      </c>
      <c r="J281" s="30">
        <f t="shared" si="198"/>
        <v>0</v>
      </c>
      <c r="K281" s="10">
        <f t="shared" si="198"/>
        <v>0</v>
      </c>
      <c r="L281" s="10"/>
      <c r="M281" s="10"/>
      <c r="N281" s="10"/>
      <c r="O281" s="22">
        <f>O282</f>
        <v>0</v>
      </c>
      <c r="P281" s="22">
        <f t="shared" si="196"/>
        <v>0</v>
      </c>
      <c r="Q281" s="22">
        <f t="shared" si="196"/>
        <v>0</v>
      </c>
      <c r="R281" s="22">
        <f t="shared" si="196"/>
        <v>0</v>
      </c>
      <c r="S281" s="22">
        <f t="shared" si="196"/>
        <v>0</v>
      </c>
      <c r="T281" s="22">
        <f t="shared" si="196"/>
        <v>0</v>
      </c>
      <c r="U281" s="60"/>
    </row>
    <row r="282" spans="1:21" ht="37.5" x14ac:dyDescent="0.2">
      <c r="A282" s="24"/>
      <c r="B282" s="3" t="s">
        <v>10</v>
      </c>
      <c r="C282" s="11">
        <v>905</v>
      </c>
      <c r="D282" s="13" t="s">
        <v>9</v>
      </c>
      <c r="E282" s="13" t="s">
        <v>20</v>
      </c>
      <c r="F282" s="11" t="s">
        <v>379</v>
      </c>
      <c r="G282" s="12">
        <v>600</v>
      </c>
      <c r="H282" s="10">
        <v>30</v>
      </c>
      <c r="I282" s="10"/>
      <c r="J282" s="30"/>
      <c r="K282" s="22"/>
      <c r="L282" s="22"/>
      <c r="M282" s="22"/>
      <c r="N282" s="22"/>
      <c r="O282" s="22">
        <f>J282+K282+M282+N282+L282</f>
        <v>0</v>
      </c>
      <c r="P282" s="10"/>
      <c r="Q282" s="10"/>
      <c r="R282" s="10"/>
      <c r="S282" s="10"/>
      <c r="T282" s="72">
        <f>O282+P282+Q282+R282+S282</f>
        <v>0</v>
      </c>
      <c r="U282" s="60"/>
    </row>
    <row r="283" spans="1:21" ht="18.75" x14ac:dyDescent="0.2">
      <c r="A283" s="24"/>
      <c r="B283" s="3" t="s">
        <v>316</v>
      </c>
      <c r="C283" s="11">
        <v>905</v>
      </c>
      <c r="D283" s="11" t="s">
        <v>9</v>
      </c>
      <c r="E283" s="13" t="s">
        <v>21</v>
      </c>
      <c r="F283" s="11"/>
      <c r="G283" s="12"/>
      <c r="H283" s="10">
        <f>H284</f>
        <v>21227</v>
      </c>
      <c r="I283" s="10">
        <f t="shared" ref="I283:K283" si="199">I284</f>
        <v>2035.6</v>
      </c>
      <c r="J283" s="30">
        <f t="shared" si="199"/>
        <v>27650.899999999998</v>
      </c>
      <c r="K283" s="10">
        <f t="shared" si="199"/>
        <v>1551</v>
      </c>
      <c r="L283" s="10"/>
      <c r="M283" s="10"/>
      <c r="N283" s="10"/>
      <c r="O283" s="22">
        <f>O284</f>
        <v>27901.899999999998</v>
      </c>
      <c r="P283" s="22">
        <f t="shared" ref="P283:T284" si="200">P284</f>
        <v>2420.9</v>
      </c>
      <c r="Q283" s="22">
        <f t="shared" si="200"/>
        <v>0</v>
      </c>
      <c r="R283" s="22">
        <f t="shared" si="200"/>
        <v>0</v>
      </c>
      <c r="S283" s="22">
        <f t="shared" si="200"/>
        <v>0</v>
      </c>
      <c r="T283" s="22">
        <f t="shared" si="200"/>
        <v>30322.799999999999</v>
      </c>
      <c r="U283" s="60"/>
    </row>
    <row r="284" spans="1:21" ht="37.5" x14ac:dyDescent="0.2">
      <c r="A284" s="24"/>
      <c r="B284" s="14" t="s">
        <v>76</v>
      </c>
      <c r="C284" s="11">
        <v>905</v>
      </c>
      <c r="D284" s="11" t="s">
        <v>9</v>
      </c>
      <c r="E284" s="13" t="s">
        <v>21</v>
      </c>
      <c r="F284" s="11" t="s">
        <v>161</v>
      </c>
      <c r="G284" s="12"/>
      <c r="H284" s="10">
        <f t="shared" ref="H284:K284" si="201">H285</f>
        <v>21227</v>
      </c>
      <c r="I284" s="10">
        <f t="shared" si="201"/>
        <v>2035.6</v>
      </c>
      <c r="J284" s="30">
        <f t="shared" si="201"/>
        <v>27650.899999999998</v>
      </c>
      <c r="K284" s="10">
        <f t="shared" si="201"/>
        <v>1551</v>
      </c>
      <c r="L284" s="10"/>
      <c r="M284" s="10"/>
      <c r="N284" s="10"/>
      <c r="O284" s="22">
        <f>O285</f>
        <v>27901.899999999998</v>
      </c>
      <c r="P284" s="22">
        <f t="shared" si="200"/>
        <v>2420.9</v>
      </c>
      <c r="Q284" s="22">
        <f t="shared" si="200"/>
        <v>0</v>
      </c>
      <c r="R284" s="22">
        <f t="shared" si="200"/>
        <v>0</v>
      </c>
      <c r="S284" s="22">
        <f t="shared" si="200"/>
        <v>0</v>
      </c>
      <c r="T284" s="22">
        <f t="shared" si="200"/>
        <v>30322.799999999999</v>
      </c>
      <c r="U284" s="60"/>
    </row>
    <row r="285" spans="1:21" ht="18.75" x14ac:dyDescent="0.2">
      <c r="A285" s="24"/>
      <c r="B285" s="14" t="s">
        <v>79</v>
      </c>
      <c r="C285" s="11">
        <v>905</v>
      </c>
      <c r="D285" s="11" t="s">
        <v>9</v>
      </c>
      <c r="E285" s="13" t="s">
        <v>21</v>
      </c>
      <c r="F285" s="11" t="s">
        <v>180</v>
      </c>
      <c r="G285" s="12"/>
      <c r="H285" s="10">
        <f>H286+H288+H295+H307</f>
        <v>21227</v>
      </c>
      <c r="I285" s="10">
        <f>I286+I288+I295+I307</f>
        <v>2035.6</v>
      </c>
      <c r="J285" s="30">
        <f>J286+J288+J295+J307+J309</f>
        <v>27650.899999999998</v>
      </c>
      <c r="K285" s="10">
        <f>K286+K288+K295+K306+K309</f>
        <v>1551</v>
      </c>
      <c r="L285" s="10"/>
      <c r="M285" s="10"/>
      <c r="N285" s="10"/>
      <c r="O285" s="22">
        <f>O286+O288+O295+O307+O309</f>
        <v>27901.899999999998</v>
      </c>
      <c r="P285" s="22">
        <f t="shared" ref="P285:T285" si="202">P286+P288+P295+P307+P309</f>
        <v>2420.9</v>
      </c>
      <c r="Q285" s="22">
        <f t="shared" si="202"/>
        <v>0</v>
      </c>
      <c r="R285" s="22">
        <f t="shared" si="202"/>
        <v>0</v>
      </c>
      <c r="S285" s="22">
        <f t="shared" si="202"/>
        <v>0</v>
      </c>
      <c r="T285" s="22">
        <f t="shared" si="202"/>
        <v>30322.799999999999</v>
      </c>
      <c r="U285" s="60"/>
    </row>
    <row r="286" spans="1:21" ht="37.5" x14ac:dyDescent="0.2">
      <c r="A286" s="24"/>
      <c r="B286" s="14" t="s">
        <v>182</v>
      </c>
      <c r="C286" s="11">
        <v>905</v>
      </c>
      <c r="D286" s="11" t="s">
        <v>9</v>
      </c>
      <c r="E286" s="13" t="s">
        <v>21</v>
      </c>
      <c r="F286" s="11" t="s">
        <v>181</v>
      </c>
      <c r="G286" s="12"/>
      <c r="H286" s="10">
        <f t="shared" ref="H286:K286" si="203">H287</f>
        <v>52</v>
      </c>
      <c r="I286" s="10">
        <f t="shared" si="203"/>
        <v>0</v>
      </c>
      <c r="J286" s="30">
        <f t="shared" si="203"/>
        <v>213.7</v>
      </c>
      <c r="K286" s="10">
        <f t="shared" si="203"/>
        <v>0</v>
      </c>
      <c r="L286" s="10"/>
      <c r="M286" s="10"/>
      <c r="N286" s="10"/>
      <c r="O286" s="22">
        <f>O287</f>
        <v>213.7</v>
      </c>
      <c r="P286" s="22">
        <f t="shared" ref="P286:T286" si="204">P287</f>
        <v>0</v>
      </c>
      <c r="Q286" s="22">
        <f t="shared" si="204"/>
        <v>0</v>
      </c>
      <c r="R286" s="22">
        <f t="shared" si="204"/>
        <v>0</v>
      </c>
      <c r="S286" s="22">
        <f t="shared" si="204"/>
        <v>0</v>
      </c>
      <c r="T286" s="22">
        <f t="shared" si="204"/>
        <v>213.7</v>
      </c>
      <c r="U286" s="60"/>
    </row>
    <row r="287" spans="1:21" ht="37.5" x14ac:dyDescent="0.2">
      <c r="A287" s="24"/>
      <c r="B287" s="3" t="s">
        <v>10</v>
      </c>
      <c r="C287" s="11">
        <v>905</v>
      </c>
      <c r="D287" s="11" t="s">
        <v>9</v>
      </c>
      <c r="E287" s="13" t="s">
        <v>21</v>
      </c>
      <c r="F287" s="11" t="s">
        <v>181</v>
      </c>
      <c r="G287" s="12">
        <v>600</v>
      </c>
      <c r="H287" s="10">
        <v>52</v>
      </c>
      <c r="I287" s="10"/>
      <c r="J287" s="30">
        <v>213.7</v>
      </c>
      <c r="K287" s="22">
        <v>0</v>
      </c>
      <c r="L287" s="22"/>
      <c r="M287" s="22"/>
      <c r="N287" s="22"/>
      <c r="O287" s="22">
        <f>J287+K287+M287+N287+L287</f>
        <v>213.7</v>
      </c>
      <c r="P287" s="10"/>
      <c r="Q287" s="10"/>
      <c r="R287" s="10"/>
      <c r="S287" s="10"/>
      <c r="T287" s="72">
        <f>O287+P287+Q287+R287+S287</f>
        <v>213.7</v>
      </c>
      <c r="U287" s="60"/>
    </row>
    <row r="288" spans="1:21" ht="37.5" x14ac:dyDescent="0.2">
      <c r="A288" s="24"/>
      <c r="B288" s="3" t="s">
        <v>254</v>
      </c>
      <c r="C288" s="11">
        <v>905</v>
      </c>
      <c r="D288" s="11" t="s">
        <v>9</v>
      </c>
      <c r="E288" s="13" t="s">
        <v>21</v>
      </c>
      <c r="F288" s="11" t="s">
        <v>297</v>
      </c>
      <c r="G288" s="12"/>
      <c r="H288" s="10">
        <f t="shared" ref="H288:J288" si="205">H289+H291+H293</f>
        <v>20765.2</v>
      </c>
      <c r="I288" s="10">
        <f t="shared" si="205"/>
        <v>1685.6</v>
      </c>
      <c r="J288" s="30">
        <f t="shared" si="205"/>
        <v>25117.199999999997</v>
      </c>
      <c r="K288" s="10">
        <f t="shared" ref="K288" si="206">K289+K291+K293</f>
        <v>1191.9000000000001</v>
      </c>
      <c r="L288" s="10"/>
      <c r="M288" s="10"/>
      <c r="N288" s="10"/>
      <c r="O288" s="22">
        <f>O289+O291+O293</f>
        <v>26309.1</v>
      </c>
      <c r="P288" s="22">
        <f t="shared" ref="P288:T288" si="207">P289+P291+P293</f>
        <v>0</v>
      </c>
      <c r="Q288" s="22">
        <f t="shared" si="207"/>
        <v>0</v>
      </c>
      <c r="R288" s="22">
        <f t="shared" si="207"/>
        <v>0</v>
      </c>
      <c r="S288" s="22">
        <f t="shared" si="207"/>
        <v>0</v>
      </c>
      <c r="T288" s="22">
        <f t="shared" si="207"/>
        <v>26309.1</v>
      </c>
      <c r="U288" s="60"/>
    </row>
    <row r="289" spans="1:21" ht="37.5" x14ac:dyDescent="0.2">
      <c r="A289" s="24"/>
      <c r="B289" s="14" t="s">
        <v>63</v>
      </c>
      <c r="C289" s="11">
        <v>905</v>
      </c>
      <c r="D289" s="11" t="s">
        <v>9</v>
      </c>
      <c r="E289" s="13" t="s">
        <v>21</v>
      </c>
      <c r="F289" s="11" t="s">
        <v>274</v>
      </c>
      <c r="G289" s="12"/>
      <c r="H289" s="10">
        <f t="shared" ref="H289:K289" si="208">H290</f>
        <v>10123.5</v>
      </c>
      <c r="I289" s="10">
        <f t="shared" si="208"/>
        <v>0</v>
      </c>
      <c r="J289" s="30">
        <f t="shared" si="208"/>
        <v>25054.399999999998</v>
      </c>
      <c r="K289" s="10">
        <f t="shared" si="208"/>
        <v>0</v>
      </c>
      <c r="L289" s="10"/>
      <c r="M289" s="10"/>
      <c r="N289" s="10"/>
      <c r="O289" s="22">
        <f>O290</f>
        <v>14305.5</v>
      </c>
      <c r="P289" s="22">
        <f t="shared" ref="P289:T289" si="209">P290</f>
        <v>0</v>
      </c>
      <c r="Q289" s="22">
        <f t="shared" si="209"/>
        <v>0</v>
      </c>
      <c r="R289" s="22">
        <f t="shared" si="209"/>
        <v>0</v>
      </c>
      <c r="S289" s="22">
        <f t="shared" si="209"/>
        <v>0</v>
      </c>
      <c r="T289" s="22">
        <f t="shared" si="209"/>
        <v>14305.5</v>
      </c>
      <c r="U289" s="60"/>
    </row>
    <row r="290" spans="1:21" ht="37.5" x14ac:dyDescent="0.2">
      <c r="A290" s="24"/>
      <c r="B290" s="3" t="s">
        <v>10</v>
      </c>
      <c r="C290" s="11">
        <v>905</v>
      </c>
      <c r="D290" s="11" t="s">
        <v>9</v>
      </c>
      <c r="E290" s="13" t="s">
        <v>21</v>
      </c>
      <c r="F290" s="11" t="s">
        <v>274</v>
      </c>
      <c r="G290" s="12">
        <v>600</v>
      </c>
      <c r="H290" s="10">
        <v>10123.5</v>
      </c>
      <c r="I290" s="10"/>
      <c r="J290" s="30">
        <f>26309.1-62.8-1191.9</f>
        <v>25054.399999999998</v>
      </c>
      <c r="K290" s="22">
        <v>0</v>
      </c>
      <c r="L290" s="22"/>
      <c r="M290" s="22"/>
      <c r="N290" s="22"/>
      <c r="O290" s="22">
        <v>14305.5</v>
      </c>
      <c r="P290" s="10"/>
      <c r="Q290" s="10"/>
      <c r="R290" s="10"/>
      <c r="S290" s="10"/>
      <c r="T290" s="72">
        <f>O290+P290+Q290+R290+S290</f>
        <v>14305.5</v>
      </c>
      <c r="U290" s="60"/>
    </row>
    <row r="291" spans="1:21" ht="37.5" x14ac:dyDescent="0.2">
      <c r="A291" s="24"/>
      <c r="B291" s="3" t="s">
        <v>338</v>
      </c>
      <c r="C291" s="11">
        <v>905</v>
      </c>
      <c r="D291" s="11" t="s">
        <v>9</v>
      </c>
      <c r="E291" s="13" t="s">
        <v>21</v>
      </c>
      <c r="F291" s="11" t="s">
        <v>343</v>
      </c>
      <c r="G291" s="12"/>
      <c r="H291" s="10">
        <f t="shared" ref="H291:K291" si="210">H292</f>
        <v>88.7</v>
      </c>
      <c r="I291" s="10">
        <f t="shared" si="210"/>
        <v>1685.6</v>
      </c>
      <c r="J291" s="30">
        <f t="shared" si="210"/>
        <v>62.8</v>
      </c>
      <c r="K291" s="10">
        <f t="shared" si="210"/>
        <v>1191.9000000000001</v>
      </c>
      <c r="L291" s="10"/>
      <c r="M291" s="10"/>
      <c r="N291" s="10"/>
      <c r="O291" s="22">
        <f>O292</f>
        <v>1254.7</v>
      </c>
      <c r="P291" s="22">
        <f t="shared" ref="P291:T291" si="211">P292</f>
        <v>0</v>
      </c>
      <c r="Q291" s="22">
        <f t="shared" si="211"/>
        <v>0</v>
      </c>
      <c r="R291" s="22">
        <f t="shared" si="211"/>
        <v>0</v>
      </c>
      <c r="S291" s="22">
        <f t="shared" si="211"/>
        <v>0</v>
      </c>
      <c r="T291" s="22">
        <f t="shared" si="211"/>
        <v>1254.7</v>
      </c>
      <c r="U291" s="60"/>
    </row>
    <row r="292" spans="1:21" ht="39.75" customHeight="1" x14ac:dyDescent="0.2">
      <c r="A292" s="24"/>
      <c r="B292" s="3" t="s">
        <v>10</v>
      </c>
      <c r="C292" s="11">
        <v>905</v>
      </c>
      <c r="D292" s="11" t="s">
        <v>9</v>
      </c>
      <c r="E292" s="13" t="s">
        <v>21</v>
      </c>
      <c r="F292" s="11" t="s">
        <v>343</v>
      </c>
      <c r="G292" s="12">
        <v>600</v>
      </c>
      <c r="H292" s="10">
        <v>88.7</v>
      </c>
      <c r="I292" s="10">
        <v>1685.6</v>
      </c>
      <c r="J292" s="30">
        <v>62.8</v>
      </c>
      <c r="K292" s="22">
        <v>1191.9000000000001</v>
      </c>
      <c r="L292" s="22"/>
      <c r="M292" s="22"/>
      <c r="N292" s="22"/>
      <c r="O292" s="22">
        <f>J292+K292+M292+N292+L292</f>
        <v>1254.7</v>
      </c>
      <c r="P292" s="10"/>
      <c r="Q292" s="10"/>
      <c r="R292" s="10"/>
      <c r="S292" s="10"/>
      <c r="T292" s="72">
        <f>O292+P292+Q292+R292+S292</f>
        <v>1254.7</v>
      </c>
      <c r="U292" s="60"/>
    </row>
    <row r="293" spans="1:21" ht="54" customHeight="1" x14ac:dyDescent="0.2">
      <c r="A293" s="24"/>
      <c r="B293" s="3" t="s">
        <v>354</v>
      </c>
      <c r="C293" s="11">
        <v>905</v>
      </c>
      <c r="D293" s="11" t="s">
        <v>9</v>
      </c>
      <c r="E293" s="13" t="s">
        <v>21</v>
      </c>
      <c r="F293" s="11" t="s">
        <v>353</v>
      </c>
      <c r="G293" s="12"/>
      <c r="H293" s="10">
        <f t="shared" ref="H293:K293" si="212">H294</f>
        <v>10553</v>
      </c>
      <c r="I293" s="10">
        <f t="shared" si="212"/>
        <v>0</v>
      </c>
      <c r="J293" s="30">
        <f t="shared" si="212"/>
        <v>0</v>
      </c>
      <c r="K293" s="10">
        <f t="shared" si="212"/>
        <v>0</v>
      </c>
      <c r="L293" s="10"/>
      <c r="M293" s="10"/>
      <c r="N293" s="10"/>
      <c r="O293" s="22">
        <f>O294</f>
        <v>10748.9</v>
      </c>
      <c r="P293" s="22">
        <f t="shared" ref="P293:T293" si="213">P294</f>
        <v>0</v>
      </c>
      <c r="Q293" s="22">
        <f t="shared" si="213"/>
        <v>0</v>
      </c>
      <c r="R293" s="22">
        <f t="shared" si="213"/>
        <v>0</v>
      </c>
      <c r="S293" s="22">
        <f t="shared" si="213"/>
        <v>0</v>
      </c>
      <c r="T293" s="22">
        <f t="shared" si="213"/>
        <v>10748.9</v>
      </c>
      <c r="U293" s="60"/>
    </row>
    <row r="294" spans="1:21" ht="39.75" customHeight="1" x14ac:dyDescent="0.2">
      <c r="A294" s="24"/>
      <c r="B294" s="3" t="s">
        <v>10</v>
      </c>
      <c r="C294" s="11">
        <v>905</v>
      </c>
      <c r="D294" s="11" t="s">
        <v>9</v>
      </c>
      <c r="E294" s="13" t="s">
        <v>21</v>
      </c>
      <c r="F294" s="11" t="s">
        <v>353</v>
      </c>
      <c r="G294" s="12">
        <v>600</v>
      </c>
      <c r="H294" s="10">
        <v>10553</v>
      </c>
      <c r="I294" s="10"/>
      <c r="J294" s="30"/>
      <c r="K294" s="22"/>
      <c r="L294" s="22"/>
      <c r="M294" s="22"/>
      <c r="N294" s="22"/>
      <c r="O294" s="22">
        <v>10748.9</v>
      </c>
      <c r="P294" s="10"/>
      <c r="Q294" s="10"/>
      <c r="R294" s="10"/>
      <c r="S294" s="10"/>
      <c r="T294" s="72">
        <f>O294+P294+Q294+R294+S294</f>
        <v>10748.9</v>
      </c>
      <c r="U294" s="60"/>
    </row>
    <row r="295" spans="1:21" ht="27" customHeight="1" x14ac:dyDescent="0.2">
      <c r="A295" s="24"/>
      <c r="B295" s="3" t="s">
        <v>126</v>
      </c>
      <c r="C295" s="11">
        <v>905</v>
      </c>
      <c r="D295" s="11" t="s">
        <v>9</v>
      </c>
      <c r="E295" s="13" t="s">
        <v>21</v>
      </c>
      <c r="F295" s="11" t="s">
        <v>284</v>
      </c>
      <c r="G295" s="12"/>
      <c r="H295" s="10">
        <f t="shared" ref="H295:I295" si="214">H296+H298+H300</f>
        <v>409.8</v>
      </c>
      <c r="I295" s="10">
        <f t="shared" si="214"/>
        <v>0</v>
      </c>
      <c r="J295" s="30">
        <f>J296+J298+J300+J302+J304</f>
        <v>2320</v>
      </c>
      <c r="K295" s="10">
        <f t="shared" ref="K295:O295" si="215">K296+K298+K300+K302+K304</f>
        <v>0</v>
      </c>
      <c r="L295" s="30">
        <f t="shared" si="215"/>
        <v>0</v>
      </c>
      <c r="M295" s="30">
        <f t="shared" si="215"/>
        <v>0</v>
      </c>
      <c r="N295" s="30">
        <f t="shared" si="215"/>
        <v>0</v>
      </c>
      <c r="O295" s="22">
        <f t="shared" si="215"/>
        <v>1020</v>
      </c>
      <c r="P295" s="22">
        <f t="shared" ref="P295:T295" si="216">P296+P298+P300+P302+P304</f>
        <v>2420.9</v>
      </c>
      <c r="Q295" s="22">
        <f t="shared" si="216"/>
        <v>0</v>
      </c>
      <c r="R295" s="22">
        <f t="shared" si="216"/>
        <v>0</v>
      </c>
      <c r="S295" s="22">
        <f t="shared" si="216"/>
        <v>0</v>
      </c>
      <c r="T295" s="22">
        <f t="shared" si="216"/>
        <v>3440.9</v>
      </c>
      <c r="U295" s="60"/>
    </row>
    <row r="296" spans="1:21" ht="37.5" x14ac:dyDescent="0.2">
      <c r="A296" s="24"/>
      <c r="B296" s="3" t="s">
        <v>230</v>
      </c>
      <c r="C296" s="11">
        <v>905</v>
      </c>
      <c r="D296" s="11" t="s">
        <v>9</v>
      </c>
      <c r="E296" s="13" t="s">
        <v>21</v>
      </c>
      <c r="F296" s="11" t="s">
        <v>285</v>
      </c>
      <c r="G296" s="12"/>
      <c r="H296" s="10">
        <f t="shared" ref="H296:K296" si="217">H297</f>
        <v>160</v>
      </c>
      <c r="I296" s="10">
        <f t="shared" si="217"/>
        <v>0</v>
      </c>
      <c r="J296" s="30">
        <f t="shared" si="217"/>
        <v>371.6</v>
      </c>
      <c r="K296" s="10">
        <f t="shared" si="217"/>
        <v>0</v>
      </c>
      <c r="L296" s="10"/>
      <c r="M296" s="10"/>
      <c r="N296" s="10"/>
      <c r="O296" s="22">
        <f>O297</f>
        <v>371.6</v>
      </c>
      <c r="P296" s="22">
        <f t="shared" ref="P296:T296" si="218">P297</f>
        <v>0</v>
      </c>
      <c r="Q296" s="22">
        <f t="shared" si="218"/>
        <v>0</v>
      </c>
      <c r="R296" s="22">
        <f t="shared" si="218"/>
        <v>0</v>
      </c>
      <c r="S296" s="22">
        <f t="shared" si="218"/>
        <v>0</v>
      </c>
      <c r="T296" s="22">
        <f t="shared" si="218"/>
        <v>371.6</v>
      </c>
      <c r="U296" s="60"/>
    </row>
    <row r="297" spans="1:21" ht="37.5" x14ac:dyDescent="0.2">
      <c r="A297" s="24"/>
      <c r="B297" s="3" t="s">
        <v>10</v>
      </c>
      <c r="C297" s="11">
        <v>905</v>
      </c>
      <c r="D297" s="11" t="s">
        <v>9</v>
      </c>
      <c r="E297" s="13" t="s">
        <v>21</v>
      </c>
      <c r="F297" s="11" t="s">
        <v>285</v>
      </c>
      <c r="G297" s="12">
        <v>600</v>
      </c>
      <c r="H297" s="10">
        <v>160</v>
      </c>
      <c r="I297" s="10">
        <v>0</v>
      </c>
      <c r="J297" s="30">
        <v>371.6</v>
      </c>
      <c r="K297" s="22"/>
      <c r="L297" s="22"/>
      <c r="M297" s="22"/>
      <c r="N297" s="22"/>
      <c r="O297" s="22">
        <f>J297+K297+M297+N297+L297</f>
        <v>371.6</v>
      </c>
      <c r="P297" s="10"/>
      <c r="Q297" s="10"/>
      <c r="R297" s="10"/>
      <c r="S297" s="10"/>
      <c r="T297" s="72">
        <f>O297+P297+Q297+R297+S297</f>
        <v>371.6</v>
      </c>
      <c r="U297" s="60"/>
    </row>
    <row r="298" spans="1:21" ht="37.5" x14ac:dyDescent="0.2">
      <c r="A298" s="24"/>
      <c r="B298" s="3" t="s">
        <v>329</v>
      </c>
      <c r="C298" s="11">
        <v>905</v>
      </c>
      <c r="D298" s="11" t="s">
        <v>9</v>
      </c>
      <c r="E298" s="13" t="s">
        <v>21</v>
      </c>
      <c r="F298" s="11" t="s">
        <v>286</v>
      </c>
      <c r="G298" s="12"/>
      <c r="H298" s="10">
        <f t="shared" ref="H298:K298" si="219">H299</f>
        <v>100</v>
      </c>
      <c r="I298" s="10">
        <f t="shared" si="219"/>
        <v>0</v>
      </c>
      <c r="J298" s="30">
        <f t="shared" si="219"/>
        <v>65.900000000000006</v>
      </c>
      <c r="K298" s="10">
        <f t="shared" si="219"/>
        <v>0</v>
      </c>
      <c r="L298" s="10"/>
      <c r="M298" s="10"/>
      <c r="N298" s="10"/>
      <c r="O298" s="22">
        <f>O299</f>
        <v>65.900000000000006</v>
      </c>
      <c r="P298" s="22">
        <f t="shared" ref="P298:T298" si="220">P299</f>
        <v>0</v>
      </c>
      <c r="Q298" s="22">
        <f t="shared" si="220"/>
        <v>0</v>
      </c>
      <c r="R298" s="22">
        <f t="shared" si="220"/>
        <v>0</v>
      </c>
      <c r="S298" s="22">
        <f t="shared" si="220"/>
        <v>0</v>
      </c>
      <c r="T298" s="22">
        <f t="shared" si="220"/>
        <v>65.900000000000006</v>
      </c>
      <c r="U298" s="60"/>
    </row>
    <row r="299" spans="1:21" ht="37.5" x14ac:dyDescent="0.2">
      <c r="A299" s="24"/>
      <c r="B299" s="3" t="s">
        <v>10</v>
      </c>
      <c r="C299" s="11">
        <v>905</v>
      </c>
      <c r="D299" s="11" t="s">
        <v>9</v>
      </c>
      <c r="E299" s="13" t="s">
        <v>21</v>
      </c>
      <c r="F299" s="11" t="s">
        <v>286</v>
      </c>
      <c r="G299" s="12">
        <v>600</v>
      </c>
      <c r="H299" s="10">
        <v>100</v>
      </c>
      <c r="I299" s="10">
        <v>0</v>
      </c>
      <c r="J299" s="30">
        <v>65.900000000000006</v>
      </c>
      <c r="K299" s="22"/>
      <c r="L299" s="22"/>
      <c r="M299" s="22"/>
      <c r="N299" s="22"/>
      <c r="O299" s="22">
        <f>J299+K299+M299+N299+L299</f>
        <v>65.900000000000006</v>
      </c>
      <c r="P299" s="10"/>
      <c r="Q299" s="10"/>
      <c r="R299" s="10"/>
      <c r="S299" s="10"/>
      <c r="T299" s="72">
        <f>O299+P299+Q299+R299+S299</f>
        <v>65.900000000000006</v>
      </c>
      <c r="U299" s="60"/>
    </row>
    <row r="300" spans="1:21" ht="56.25" x14ac:dyDescent="0.2">
      <c r="A300" s="24"/>
      <c r="B300" s="3" t="s">
        <v>309</v>
      </c>
      <c r="C300" s="11">
        <v>905</v>
      </c>
      <c r="D300" s="11" t="s">
        <v>9</v>
      </c>
      <c r="E300" s="13" t="s">
        <v>21</v>
      </c>
      <c r="F300" s="11" t="s">
        <v>310</v>
      </c>
      <c r="G300" s="12"/>
      <c r="H300" s="10">
        <f t="shared" ref="H300:K300" si="221">H301</f>
        <v>149.80000000000001</v>
      </c>
      <c r="I300" s="10">
        <f t="shared" si="221"/>
        <v>0</v>
      </c>
      <c r="J300" s="30">
        <f t="shared" si="221"/>
        <v>1652.2</v>
      </c>
      <c r="K300" s="10">
        <f t="shared" si="221"/>
        <v>0</v>
      </c>
      <c r="L300" s="10"/>
      <c r="M300" s="10"/>
      <c r="N300" s="10"/>
      <c r="O300" s="22">
        <f>O301</f>
        <v>352.2</v>
      </c>
      <c r="P300" s="22">
        <f t="shared" ref="P300:T300" si="222">P301</f>
        <v>2420.9</v>
      </c>
      <c r="Q300" s="22">
        <f t="shared" si="222"/>
        <v>0</v>
      </c>
      <c r="R300" s="22">
        <f t="shared" si="222"/>
        <v>0</v>
      </c>
      <c r="S300" s="22">
        <f t="shared" si="222"/>
        <v>0</v>
      </c>
      <c r="T300" s="22">
        <f t="shared" si="222"/>
        <v>2773.1</v>
      </c>
      <c r="U300" s="60"/>
    </row>
    <row r="301" spans="1:21" ht="39.75" customHeight="1" x14ac:dyDescent="0.2">
      <c r="A301" s="24"/>
      <c r="B301" s="3" t="s">
        <v>10</v>
      </c>
      <c r="C301" s="11">
        <v>905</v>
      </c>
      <c r="D301" s="11" t="s">
        <v>9</v>
      </c>
      <c r="E301" s="13" t="s">
        <v>21</v>
      </c>
      <c r="F301" s="11" t="s">
        <v>310</v>
      </c>
      <c r="G301" s="12">
        <v>600</v>
      </c>
      <c r="H301" s="10">
        <v>149.80000000000001</v>
      </c>
      <c r="I301" s="10">
        <v>0</v>
      </c>
      <c r="J301" s="30">
        <v>1652.2</v>
      </c>
      <c r="K301" s="22">
        <v>0</v>
      </c>
      <c r="L301" s="22"/>
      <c r="M301" s="22"/>
      <c r="N301" s="22"/>
      <c r="O301" s="22">
        <v>352.2</v>
      </c>
      <c r="P301" s="10">
        <f>1320.9+1100</f>
        <v>2420.9</v>
      </c>
      <c r="Q301" s="10"/>
      <c r="R301" s="10"/>
      <c r="S301" s="10"/>
      <c r="T301" s="72">
        <f>O301+P301+Q301+R301+S301</f>
        <v>2773.1</v>
      </c>
      <c r="U301" s="60"/>
    </row>
    <row r="302" spans="1:21" ht="37.5" x14ac:dyDescent="0.2">
      <c r="A302" s="24"/>
      <c r="B302" s="3" t="s">
        <v>482</v>
      </c>
      <c r="C302" s="11">
        <v>905</v>
      </c>
      <c r="D302" s="11" t="s">
        <v>9</v>
      </c>
      <c r="E302" s="13" t="s">
        <v>21</v>
      </c>
      <c r="F302" s="11" t="s">
        <v>483</v>
      </c>
      <c r="G302" s="12"/>
      <c r="H302" s="10"/>
      <c r="I302" s="10"/>
      <c r="J302" s="30">
        <f>J303</f>
        <v>0</v>
      </c>
      <c r="K302" s="10">
        <f t="shared" ref="K302" si="223">K303</f>
        <v>0</v>
      </c>
      <c r="L302" s="10"/>
      <c r="M302" s="10"/>
      <c r="N302" s="10"/>
      <c r="O302" s="22">
        <f>O303</f>
        <v>0</v>
      </c>
      <c r="P302" s="22">
        <f t="shared" ref="P302:T302" si="224">P303</f>
        <v>0</v>
      </c>
      <c r="Q302" s="22">
        <f t="shared" si="224"/>
        <v>0</v>
      </c>
      <c r="R302" s="22">
        <f t="shared" si="224"/>
        <v>0</v>
      </c>
      <c r="S302" s="22">
        <f t="shared" si="224"/>
        <v>0</v>
      </c>
      <c r="T302" s="22">
        <f t="shared" si="224"/>
        <v>0</v>
      </c>
      <c r="U302" s="60"/>
    </row>
    <row r="303" spans="1:21" ht="0.75" customHeight="1" x14ac:dyDescent="0.2">
      <c r="A303" s="24"/>
      <c r="B303" s="3" t="s">
        <v>10</v>
      </c>
      <c r="C303" s="11">
        <v>905</v>
      </c>
      <c r="D303" s="11" t="s">
        <v>9</v>
      </c>
      <c r="E303" s="13" t="s">
        <v>21</v>
      </c>
      <c r="F303" s="11" t="s">
        <v>483</v>
      </c>
      <c r="G303" s="12">
        <v>600</v>
      </c>
      <c r="H303" s="10"/>
      <c r="I303" s="10"/>
      <c r="J303" s="30">
        <v>0</v>
      </c>
      <c r="K303" s="22"/>
      <c r="L303" s="22"/>
      <c r="M303" s="22"/>
      <c r="N303" s="22"/>
      <c r="O303" s="22">
        <f>J303+K303+M303+N303+L303</f>
        <v>0</v>
      </c>
      <c r="P303" s="10"/>
      <c r="Q303" s="10"/>
      <c r="R303" s="10"/>
      <c r="S303" s="10"/>
      <c r="T303" s="72">
        <f>O303+P303+Q303+R303+S303</f>
        <v>0</v>
      </c>
      <c r="U303" s="60"/>
    </row>
    <row r="304" spans="1:21" ht="18.75" x14ac:dyDescent="0.2">
      <c r="A304" s="24"/>
      <c r="B304" s="3" t="s">
        <v>462</v>
      </c>
      <c r="C304" s="11">
        <v>905</v>
      </c>
      <c r="D304" s="11" t="s">
        <v>9</v>
      </c>
      <c r="E304" s="13" t="s">
        <v>21</v>
      </c>
      <c r="F304" s="11" t="s">
        <v>516</v>
      </c>
      <c r="G304" s="12"/>
      <c r="H304" s="10"/>
      <c r="I304" s="10"/>
      <c r="J304" s="30">
        <f>J305</f>
        <v>230.3</v>
      </c>
      <c r="K304" s="10">
        <f t="shared" ref="K304:T304" si="225">K305</f>
        <v>0</v>
      </c>
      <c r="L304" s="30">
        <f t="shared" si="225"/>
        <v>0</v>
      </c>
      <c r="M304" s="30">
        <f t="shared" si="225"/>
        <v>0</v>
      </c>
      <c r="N304" s="30">
        <f t="shared" si="225"/>
        <v>0</v>
      </c>
      <c r="O304" s="22">
        <f t="shared" si="225"/>
        <v>230.3</v>
      </c>
      <c r="P304" s="22">
        <f t="shared" si="225"/>
        <v>0</v>
      </c>
      <c r="Q304" s="22">
        <f t="shared" si="225"/>
        <v>0</v>
      </c>
      <c r="R304" s="22">
        <f t="shared" si="225"/>
        <v>0</v>
      </c>
      <c r="S304" s="22">
        <f t="shared" si="225"/>
        <v>0</v>
      </c>
      <c r="T304" s="22">
        <f t="shared" si="225"/>
        <v>230.3</v>
      </c>
      <c r="U304" s="60"/>
    </row>
    <row r="305" spans="1:21" ht="37.5" x14ac:dyDescent="0.2">
      <c r="A305" s="24"/>
      <c r="B305" s="3" t="s">
        <v>10</v>
      </c>
      <c r="C305" s="11">
        <v>905</v>
      </c>
      <c r="D305" s="11" t="s">
        <v>9</v>
      </c>
      <c r="E305" s="13" t="s">
        <v>21</v>
      </c>
      <c r="F305" s="11" t="s">
        <v>516</v>
      </c>
      <c r="G305" s="12">
        <v>600</v>
      </c>
      <c r="H305" s="10"/>
      <c r="I305" s="10"/>
      <c r="J305" s="30">
        <v>230.3</v>
      </c>
      <c r="K305" s="22"/>
      <c r="L305" s="22"/>
      <c r="M305" s="22"/>
      <c r="N305" s="22"/>
      <c r="O305" s="22">
        <f>J305+K305</f>
        <v>230.3</v>
      </c>
      <c r="P305" s="10"/>
      <c r="Q305" s="10"/>
      <c r="R305" s="10"/>
      <c r="S305" s="10"/>
      <c r="T305" s="72">
        <f>O305+P305+Q305+R305+S305</f>
        <v>230.3</v>
      </c>
      <c r="U305" s="60"/>
    </row>
    <row r="306" spans="1:21" ht="59.25" customHeight="1" x14ac:dyDescent="0.2">
      <c r="A306" s="24"/>
      <c r="B306" s="3" t="s">
        <v>420</v>
      </c>
      <c r="C306" s="11">
        <v>905</v>
      </c>
      <c r="D306" s="13" t="s">
        <v>9</v>
      </c>
      <c r="E306" s="13" t="s">
        <v>21</v>
      </c>
      <c r="F306" s="11" t="s">
        <v>441</v>
      </c>
      <c r="G306" s="12"/>
      <c r="H306" s="10">
        <f>H307</f>
        <v>0</v>
      </c>
      <c r="I306" s="10">
        <f t="shared" ref="I306:K306" si="226">I307</f>
        <v>350</v>
      </c>
      <c r="J306" s="30">
        <f t="shared" si="226"/>
        <v>0</v>
      </c>
      <c r="K306" s="10">
        <f t="shared" si="226"/>
        <v>359.1</v>
      </c>
      <c r="L306" s="10"/>
      <c r="M306" s="10"/>
      <c r="N306" s="10"/>
      <c r="O306" s="22">
        <f>O307</f>
        <v>359.1</v>
      </c>
      <c r="P306" s="22">
        <f t="shared" ref="P306:T307" si="227">P307</f>
        <v>0</v>
      </c>
      <c r="Q306" s="22">
        <f t="shared" si="227"/>
        <v>0</v>
      </c>
      <c r="R306" s="22">
        <f t="shared" si="227"/>
        <v>0</v>
      </c>
      <c r="S306" s="22">
        <f t="shared" si="227"/>
        <v>0</v>
      </c>
      <c r="T306" s="22">
        <f t="shared" si="227"/>
        <v>359.1</v>
      </c>
      <c r="U306" s="60"/>
    </row>
    <row r="307" spans="1:21" ht="22.5" customHeight="1" x14ac:dyDescent="0.2">
      <c r="A307" s="24"/>
      <c r="B307" s="3" t="s">
        <v>123</v>
      </c>
      <c r="C307" s="11">
        <v>905</v>
      </c>
      <c r="D307" s="13" t="s">
        <v>9</v>
      </c>
      <c r="E307" s="13" t="s">
        <v>21</v>
      </c>
      <c r="F307" s="11" t="s">
        <v>287</v>
      </c>
      <c r="G307" s="12"/>
      <c r="H307" s="10">
        <f t="shared" ref="H307:K307" si="228">H308</f>
        <v>0</v>
      </c>
      <c r="I307" s="10">
        <f t="shared" si="228"/>
        <v>350</v>
      </c>
      <c r="J307" s="30">
        <f t="shared" si="228"/>
        <v>0</v>
      </c>
      <c r="K307" s="10">
        <f t="shared" si="228"/>
        <v>359.1</v>
      </c>
      <c r="L307" s="10"/>
      <c r="M307" s="10"/>
      <c r="N307" s="10"/>
      <c r="O307" s="22">
        <f>O308</f>
        <v>359.1</v>
      </c>
      <c r="P307" s="22">
        <f t="shared" si="227"/>
        <v>0</v>
      </c>
      <c r="Q307" s="22">
        <f t="shared" si="227"/>
        <v>0</v>
      </c>
      <c r="R307" s="22">
        <f t="shared" si="227"/>
        <v>0</v>
      </c>
      <c r="S307" s="22">
        <f t="shared" si="227"/>
        <v>0</v>
      </c>
      <c r="T307" s="22">
        <f t="shared" si="227"/>
        <v>359.1</v>
      </c>
      <c r="U307" s="60"/>
    </row>
    <row r="308" spans="1:21" ht="39.75" customHeight="1" x14ac:dyDescent="0.2">
      <c r="A308" s="24"/>
      <c r="B308" s="3" t="s">
        <v>10</v>
      </c>
      <c r="C308" s="11">
        <v>905</v>
      </c>
      <c r="D308" s="13" t="s">
        <v>9</v>
      </c>
      <c r="E308" s="13" t="s">
        <v>21</v>
      </c>
      <c r="F308" s="11" t="s">
        <v>287</v>
      </c>
      <c r="G308" s="12">
        <v>600</v>
      </c>
      <c r="H308" s="10"/>
      <c r="I308" s="10">
        <v>350</v>
      </c>
      <c r="J308" s="30"/>
      <c r="K308" s="22">
        <v>359.1</v>
      </c>
      <c r="L308" s="22"/>
      <c r="M308" s="22"/>
      <c r="N308" s="22"/>
      <c r="O308" s="22">
        <f>J308+K308+M308+N308+L308</f>
        <v>359.1</v>
      </c>
      <c r="P308" s="10"/>
      <c r="Q308" s="10"/>
      <c r="R308" s="10"/>
      <c r="S308" s="10"/>
      <c r="T308" s="72">
        <f>O308+P308+Q308+R308+S308</f>
        <v>359.1</v>
      </c>
      <c r="U308" s="60"/>
    </row>
    <row r="309" spans="1:21" ht="0.75" customHeight="1" x14ac:dyDescent="0.2">
      <c r="A309" s="49"/>
      <c r="B309" s="41"/>
      <c r="C309" s="44">
        <v>905</v>
      </c>
      <c r="D309" s="44" t="s">
        <v>9</v>
      </c>
      <c r="E309" s="45" t="s">
        <v>21</v>
      </c>
      <c r="F309" s="44" t="s">
        <v>479</v>
      </c>
      <c r="G309" s="46"/>
      <c r="H309" s="47"/>
      <c r="I309" s="47"/>
      <c r="J309" s="48">
        <f>J310</f>
        <v>0</v>
      </c>
      <c r="K309" s="47">
        <f t="shared" ref="K309:K310" si="229">K310</f>
        <v>0</v>
      </c>
      <c r="L309" s="47"/>
      <c r="M309" s="47"/>
      <c r="N309" s="47"/>
      <c r="O309" s="50">
        <f>O310</f>
        <v>0</v>
      </c>
      <c r="P309" s="10"/>
      <c r="Q309" s="10"/>
      <c r="R309" s="10"/>
      <c r="S309" s="10"/>
      <c r="T309" s="72"/>
      <c r="U309" s="60"/>
    </row>
    <row r="310" spans="1:21" ht="56.25" x14ac:dyDescent="0.2">
      <c r="A310" s="49"/>
      <c r="B310" s="41" t="s">
        <v>481</v>
      </c>
      <c r="C310" s="44">
        <v>905</v>
      </c>
      <c r="D310" s="44" t="s">
        <v>9</v>
      </c>
      <c r="E310" s="45" t="s">
        <v>21</v>
      </c>
      <c r="F310" s="44" t="s">
        <v>480</v>
      </c>
      <c r="G310" s="46"/>
      <c r="H310" s="47"/>
      <c r="I310" s="47"/>
      <c r="J310" s="48">
        <f>J311</f>
        <v>0</v>
      </c>
      <c r="K310" s="47">
        <f t="shared" si="229"/>
        <v>0</v>
      </c>
      <c r="L310" s="47"/>
      <c r="M310" s="47"/>
      <c r="N310" s="47"/>
      <c r="O310" s="50">
        <f>O311</f>
        <v>0</v>
      </c>
      <c r="P310" s="50">
        <f t="shared" ref="P310:T310" si="230">P311</f>
        <v>0</v>
      </c>
      <c r="Q310" s="50">
        <f t="shared" si="230"/>
        <v>0</v>
      </c>
      <c r="R310" s="50">
        <f t="shared" si="230"/>
        <v>0</v>
      </c>
      <c r="S310" s="50">
        <f t="shared" si="230"/>
        <v>0</v>
      </c>
      <c r="T310" s="50">
        <f t="shared" si="230"/>
        <v>0</v>
      </c>
      <c r="U310" s="60"/>
    </row>
    <row r="311" spans="1:21" ht="0.75" customHeight="1" x14ac:dyDescent="0.2">
      <c r="A311" s="49"/>
      <c r="B311" s="41" t="s">
        <v>10</v>
      </c>
      <c r="C311" s="44">
        <v>905</v>
      </c>
      <c r="D311" s="44" t="s">
        <v>9</v>
      </c>
      <c r="E311" s="45" t="s">
        <v>21</v>
      </c>
      <c r="F311" s="44" t="s">
        <v>480</v>
      </c>
      <c r="G311" s="46">
        <v>600</v>
      </c>
      <c r="H311" s="47"/>
      <c r="I311" s="47"/>
      <c r="J311" s="48">
        <v>0</v>
      </c>
      <c r="K311" s="50">
        <v>0</v>
      </c>
      <c r="L311" s="50"/>
      <c r="M311" s="50"/>
      <c r="N311" s="50"/>
      <c r="O311" s="50">
        <f>+K311+M311+N311+L311+J311</f>
        <v>0</v>
      </c>
      <c r="P311" s="10"/>
      <c r="Q311" s="10"/>
      <c r="R311" s="10"/>
      <c r="S311" s="10"/>
      <c r="T311" s="72">
        <f>O311+P311+Q311+R311+S311</f>
        <v>0</v>
      </c>
      <c r="U311" s="60"/>
    </row>
    <row r="312" spans="1:21" ht="18.75" x14ac:dyDescent="0.2">
      <c r="A312" s="24" t="s">
        <v>0</v>
      </c>
      <c r="B312" s="3" t="s">
        <v>36</v>
      </c>
      <c r="C312" s="11">
        <v>905</v>
      </c>
      <c r="D312" s="13" t="s">
        <v>9</v>
      </c>
      <c r="E312" s="13" t="s">
        <v>9</v>
      </c>
      <c r="F312" s="11"/>
      <c r="G312" s="12"/>
      <c r="H312" s="10">
        <f>H313</f>
        <v>218.4</v>
      </c>
      <c r="I312" s="10">
        <f t="shared" ref="H312:K314" si="231">I313</f>
        <v>965.7</v>
      </c>
      <c r="J312" s="30">
        <f t="shared" si="231"/>
        <v>218.4</v>
      </c>
      <c r="K312" s="10">
        <f t="shared" si="231"/>
        <v>1171</v>
      </c>
      <c r="L312" s="10"/>
      <c r="M312" s="10"/>
      <c r="N312" s="10"/>
      <c r="O312" s="22">
        <f>O313</f>
        <v>1389.4</v>
      </c>
      <c r="P312" s="22">
        <f t="shared" ref="P312:T314" si="232">P313</f>
        <v>0</v>
      </c>
      <c r="Q312" s="22">
        <f t="shared" si="232"/>
        <v>0</v>
      </c>
      <c r="R312" s="22">
        <f t="shared" si="232"/>
        <v>0</v>
      </c>
      <c r="S312" s="22">
        <f t="shared" si="232"/>
        <v>0</v>
      </c>
      <c r="T312" s="22">
        <f t="shared" si="232"/>
        <v>1389.4</v>
      </c>
      <c r="U312" s="60"/>
    </row>
    <row r="313" spans="1:21" ht="37.5" x14ac:dyDescent="0.2">
      <c r="A313" s="24"/>
      <c r="B313" s="14" t="s">
        <v>76</v>
      </c>
      <c r="C313" s="11">
        <v>905</v>
      </c>
      <c r="D313" s="11" t="s">
        <v>9</v>
      </c>
      <c r="E313" s="13" t="s">
        <v>9</v>
      </c>
      <c r="F313" s="11" t="s">
        <v>161</v>
      </c>
      <c r="G313" s="12" t="s">
        <v>0</v>
      </c>
      <c r="H313" s="10">
        <f t="shared" si="231"/>
        <v>218.4</v>
      </c>
      <c r="I313" s="10">
        <f>I314</f>
        <v>965.7</v>
      </c>
      <c r="J313" s="30">
        <f t="shared" si="231"/>
        <v>218.4</v>
      </c>
      <c r="K313" s="10">
        <f t="shared" si="231"/>
        <v>1171</v>
      </c>
      <c r="L313" s="10"/>
      <c r="M313" s="10"/>
      <c r="N313" s="10"/>
      <c r="O313" s="22">
        <f>O314</f>
        <v>1389.4</v>
      </c>
      <c r="P313" s="22">
        <f t="shared" si="232"/>
        <v>0</v>
      </c>
      <c r="Q313" s="22">
        <f t="shared" si="232"/>
        <v>0</v>
      </c>
      <c r="R313" s="22">
        <f t="shared" si="232"/>
        <v>0</v>
      </c>
      <c r="S313" s="22">
        <f t="shared" si="232"/>
        <v>0</v>
      </c>
      <c r="T313" s="22">
        <f t="shared" si="232"/>
        <v>1389.4</v>
      </c>
      <c r="U313" s="60"/>
    </row>
    <row r="314" spans="1:21" ht="18.75" x14ac:dyDescent="0.2">
      <c r="A314" s="24"/>
      <c r="B314" s="3" t="s">
        <v>78</v>
      </c>
      <c r="C314" s="11">
        <v>905</v>
      </c>
      <c r="D314" s="11" t="s">
        <v>9</v>
      </c>
      <c r="E314" s="13" t="s">
        <v>9</v>
      </c>
      <c r="F314" s="11" t="s">
        <v>172</v>
      </c>
      <c r="G314" s="12" t="s">
        <v>0</v>
      </c>
      <c r="H314" s="10">
        <f>H315</f>
        <v>218.4</v>
      </c>
      <c r="I314" s="10">
        <f t="shared" ref="I314" si="233">I315</f>
        <v>965.7</v>
      </c>
      <c r="J314" s="30">
        <f t="shared" si="231"/>
        <v>218.4</v>
      </c>
      <c r="K314" s="10">
        <f t="shared" si="231"/>
        <v>1171</v>
      </c>
      <c r="L314" s="10"/>
      <c r="M314" s="10"/>
      <c r="N314" s="10"/>
      <c r="O314" s="22">
        <f>O315</f>
        <v>1389.4</v>
      </c>
      <c r="P314" s="22">
        <f t="shared" si="232"/>
        <v>0</v>
      </c>
      <c r="Q314" s="22">
        <f t="shared" si="232"/>
        <v>0</v>
      </c>
      <c r="R314" s="22">
        <f t="shared" si="232"/>
        <v>0</v>
      </c>
      <c r="S314" s="22">
        <f t="shared" si="232"/>
        <v>0</v>
      </c>
      <c r="T314" s="22">
        <f t="shared" si="232"/>
        <v>1389.4</v>
      </c>
      <c r="U314" s="60"/>
    </row>
    <row r="315" spans="1:21" ht="18.75" x14ac:dyDescent="0.2">
      <c r="A315" s="24"/>
      <c r="B315" s="3" t="s">
        <v>175</v>
      </c>
      <c r="C315" s="11">
        <v>905</v>
      </c>
      <c r="D315" s="11" t="s">
        <v>9</v>
      </c>
      <c r="E315" s="13" t="s">
        <v>9</v>
      </c>
      <c r="F315" s="11" t="s">
        <v>265</v>
      </c>
      <c r="G315" s="12"/>
      <c r="H315" s="10">
        <f>H316+H321</f>
        <v>218.4</v>
      </c>
      <c r="I315" s="10">
        <f t="shared" ref="I315:J315" si="234">I316+I321</f>
        <v>965.7</v>
      </c>
      <c r="J315" s="30">
        <f t="shared" si="234"/>
        <v>218.4</v>
      </c>
      <c r="K315" s="10">
        <f t="shared" ref="K315" si="235">K316+K321</f>
        <v>1171</v>
      </c>
      <c r="L315" s="10"/>
      <c r="M315" s="10"/>
      <c r="N315" s="10"/>
      <c r="O315" s="22">
        <f>O316+O321</f>
        <v>1389.4</v>
      </c>
      <c r="P315" s="22">
        <f t="shared" ref="P315:T315" si="236">P316+P321</f>
        <v>0</v>
      </c>
      <c r="Q315" s="22">
        <f t="shared" si="236"/>
        <v>0</v>
      </c>
      <c r="R315" s="22">
        <f t="shared" si="236"/>
        <v>0</v>
      </c>
      <c r="S315" s="22">
        <f t="shared" si="236"/>
        <v>0</v>
      </c>
      <c r="T315" s="22">
        <f t="shared" si="236"/>
        <v>1389.4</v>
      </c>
      <c r="U315" s="60"/>
    </row>
    <row r="316" spans="1:21" ht="37.5" x14ac:dyDescent="0.2">
      <c r="A316" s="24"/>
      <c r="B316" s="3" t="s">
        <v>330</v>
      </c>
      <c r="C316" s="11">
        <v>905</v>
      </c>
      <c r="D316" s="11" t="s">
        <v>9</v>
      </c>
      <c r="E316" s="13" t="s">
        <v>9</v>
      </c>
      <c r="F316" s="11" t="s">
        <v>268</v>
      </c>
      <c r="G316" s="12" t="s">
        <v>0</v>
      </c>
      <c r="H316" s="10">
        <f t="shared" ref="H316:K316" si="237">H317</f>
        <v>218.4</v>
      </c>
      <c r="I316" s="10">
        <v>0</v>
      </c>
      <c r="J316" s="30">
        <f t="shared" si="237"/>
        <v>218.4</v>
      </c>
      <c r="K316" s="10">
        <f t="shared" si="237"/>
        <v>0</v>
      </c>
      <c r="L316" s="10"/>
      <c r="M316" s="10"/>
      <c r="N316" s="10"/>
      <c r="O316" s="22">
        <f>O317</f>
        <v>218.4</v>
      </c>
      <c r="P316" s="22">
        <f t="shared" ref="P316:T316" si="238">P317</f>
        <v>0</v>
      </c>
      <c r="Q316" s="22">
        <f t="shared" si="238"/>
        <v>0</v>
      </c>
      <c r="R316" s="22">
        <f t="shared" si="238"/>
        <v>0</v>
      </c>
      <c r="S316" s="22">
        <f t="shared" si="238"/>
        <v>0</v>
      </c>
      <c r="T316" s="22">
        <f t="shared" si="238"/>
        <v>218.4</v>
      </c>
      <c r="U316" s="60"/>
    </row>
    <row r="317" spans="1:21" ht="36" customHeight="1" x14ac:dyDescent="0.2">
      <c r="A317" s="24"/>
      <c r="B317" s="3" t="s">
        <v>10</v>
      </c>
      <c r="C317" s="11">
        <v>905</v>
      </c>
      <c r="D317" s="11" t="s">
        <v>9</v>
      </c>
      <c r="E317" s="13" t="s">
        <v>9</v>
      </c>
      <c r="F317" s="11" t="s">
        <v>268</v>
      </c>
      <c r="G317" s="12">
        <v>600</v>
      </c>
      <c r="H317" s="10">
        <v>218.4</v>
      </c>
      <c r="I317" s="10">
        <v>0</v>
      </c>
      <c r="J317" s="30">
        <v>218.4</v>
      </c>
      <c r="K317" s="22">
        <v>0</v>
      </c>
      <c r="L317" s="22"/>
      <c r="M317" s="22"/>
      <c r="N317" s="22"/>
      <c r="O317" s="22">
        <f>J317+K317+M317+N317+L317</f>
        <v>218.4</v>
      </c>
      <c r="P317" s="10"/>
      <c r="Q317" s="10"/>
      <c r="R317" s="10"/>
      <c r="S317" s="10"/>
      <c r="T317" s="72">
        <f>O317+P317+Q317+R317+S317</f>
        <v>218.4</v>
      </c>
      <c r="U317" s="60"/>
    </row>
    <row r="318" spans="1:21" ht="0.75" customHeight="1" x14ac:dyDescent="0.2">
      <c r="A318" s="24"/>
      <c r="B318" s="3" t="s">
        <v>354</v>
      </c>
      <c r="C318" s="11">
        <v>905</v>
      </c>
      <c r="D318" s="11" t="s">
        <v>9</v>
      </c>
      <c r="E318" s="13" t="s">
        <v>14</v>
      </c>
      <c r="F318" s="11" t="s">
        <v>353</v>
      </c>
      <c r="G318" s="12"/>
      <c r="H318" s="10"/>
      <c r="I318" s="10"/>
      <c r="J318" s="30"/>
      <c r="K318" s="22"/>
      <c r="L318" s="22"/>
      <c r="M318" s="22"/>
      <c r="N318" s="22"/>
      <c r="O318" s="22">
        <f>O319+O320</f>
        <v>0</v>
      </c>
      <c r="P318" s="22">
        <f t="shared" ref="P318:T318" si="239">P319+P320</f>
        <v>0</v>
      </c>
      <c r="Q318" s="22">
        <f t="shared" si="239"/>
        <v>0</v>
      </c>
      <c r="R318" s="22">
        <f t="shared" si="239"/>
        <v>0</v>
      </c>
      <c r="S318" s="22">
        <f t="shared" si="239"/>
        <v>0</v>
      </c>
      <c r="T318" s="22">
        <f t="shared" si="239"/>
        <v>0</v>
      </c>
      <c r="U318" s="60"/>
    </row>
    <row r="319" spans="1:21" ht="37.5" x14ac:dyDescent="0.2">
      <c r="A319" s="24"/>
      <c r="B319" s="3" t="s">
        <v>10</v>
      </c>
      <c r="C319" s="11">
        <v>905</v>
      </c>
      <c r="D319" s="11" t="s">
        <v>9</v>
      </c>
      <c r="E319" s="13" t="s">
        <v>14</v>
      </c>
      <c r="F319" s="11" t="s">
        <v>353</v>
      </c>
      <c r="G319" s="12">
        <v>600</v>
      </c>
      <c r="H319" s="10"/>
      <c r="I319" s="10"/>
      <c r="J319" s="30"/>
      <c r="K319" s="22"/>
      <c r="L319" s="22"/>
      <c r="M319" s="22"/>
      <c r="N319" s="22"/>
      <c r="O319" s="22">
        <v>0</v>
      </c>
      <c r="P319" s="10"/>
      <c r="Q319" s="10"/>
      <c r="R319" s="10"/>
      <c r="S319" s="10"/>
      <c r="T319" s="72">
        <f>O319+P319+Q319+R319+S319</f>
        <v>0</v>
      </c>
      <c r="U319" s="60"/>
    </row>
    <row r="320" spans="1:21" ht="0.75" customHeight="1" x14ac:dyDescent="0.2">
      <c r="A320" s="24"/>
      <c r="B320" s="3" t="s">
        <v>18</v>
      </c>
      <c r="C320" s="11">
        <v>905</v>
      </c>
      <c r="D320" s="11" t="s">
        <v>9</v>
      </c>
      <c r="E320" s="13" t="s">
        <v>14</v>
      </c>
      <c r="F320" s="11" t="s">
        <v>353</v>
      </c>
      <c r="G320" s="12">
        <v>800</v>
      </c>
      <c r="H320" s="10"/>
      <c r="I320" s="10"/>
      <c r="J320" s="30"/>
      <c r="K320" s="22"/>
      <c r="L320" s="22"/>
      <c r="M320" s="22"/>
      <c r="N320" s="22"/>
      <c r="O320" s="22">
        <v>0</v>
      </c>
      <c r="P320" s="10"/>
      <c r="Q320" s="10"/>
      <c r="R320" s="10"/>
      <c r="S320" s="10"/>
      <c r="T320" s="72">
        <f>O320+P320+Q320+R320+S320</f>
        <v>0</v>
      </c>
      <c r="U320" s="60"/>
    </row>
    <row r="321" spans="1:21" ht="56.25" x14ac:dyDescent="0.2">
      <c r="A321" s="28"/>
      <c r="B321" s="3" t="s">
        <v>444</v>
      </c>
      <c r="C321" s="11">
        <f>'[1]2018'!C304</f>
        <v>905</v>
      </c>
      <c r="D321" s="11" t="str">
        <f>'[1]2018'!D304</f>
        <v>07</v>
      </c>
      <c r="E321" s="13" t="str">
        <f>'[1]2018'!E304</f>
        <v>07</v>
      </c>
      <c r="F321" s="11" t="str">
        <f>'[1]2018'!F304</f>
        <v>62 2 03 60110</v>
      </c>
      <c r="G321" s="12"/>
      <c r="H321" s="10">
        <f t="shared" ref="H321:K321" si="240">H322</f>
        <v>0</v>
      </c>
      <c r="I321" s="10">
        <f t="shared" si="240"/>
        <v>965.7</v>
      </c>
      <c r="J321" s="30">
        <f t="shared" si="240"/>
        <v>0</v>
      </c>
      <c r="K321" s="10">
        <f t="shared" si="240"/>
        <v>1171</v>
      </c>
      <c r="L321" s="10"/>
      <c r="M321" s="10"/>
      <c r="N321" s="10"/>
      <c r="O321" s="22">
        <f>O322</f>
        <v>1171</v>
      </c>
      <c r="P321" s="22">
        <f t="shared" ref="P321:T321" si="241">P322</f>
        <v>0</v>
      </c>
      <c r="Q321" s="22">
        <f t="shared" si="241"/>
        <v>0</v>
      </c>
      <c r="R321" s="22">
        <f t="shared" si="241"/>
        <v>0</v>
      </c>
      <c r="S321" s="22">
        <f t="shared" si="241"/>
        <v>0</v>
      </c>
      <c r="T321" s="22">
        <f t="shared" si="241"/>
        <v>1171</v>
      </c>
      <c r="U321" s="60"/>
    </row>
    <row r="322" spans="1:21" ht="37.5" x14ac:dyDescent="0.2">
      <c r="A322" s="24"/>
      <c r="B322" s="3" t="s">
        <v>10</v>
      </c>
      <c r="C322" s="11">
        <f>'[1]2018'!C305</f>
        <v>905</v>
      </c>
      <c r="D322" s="11" t="str">
        <f>'[1]2018'!D305</f>
        <v>07</v>
      </c>
      <c r="E322" s="13" t="str">
        <f>'[1]2018'!E305</f>
        <v>07</v>
      </c>
      <c r="F322" s="11" t="str">
        <f>'[1]2018'!F305</f>
        <v>62 2 03 60110</v>
      </c>
      <c r="G322" s="12">
        <f>'[1]2018'!G305</f>
        <v>600</v>
      </c>
      <c r="H322" s="10">
        <v>0</v>
      </c>
      <c r="I322" s="10">
        <v>965.7</v>
      </c>
      <c r="J322" s="30"/>
      <c r="K322" s="22">
        <v>1171</v>
      </c>
      <c r="L322" s="22"/>
      <c r="M322" s="22"/>
      <c r="N322" s="22"/>
      <c r="O322" s="22">
        <f>J322+K322+M322+N322+L322</f>
        <v>1171</v>
      </c>
      <c r="P322" s="10"/>
      <c r="Q322" s="10"/>
      <c r="R322" s="10"/>
      <c r="S322" s="10"/>
      <c r="T322" s="72">
        <f>O322+P322+Q322+R322+S322</f>
        <v>1171</v>
      </c>
      <c r="U322" s="60"/>
    </row>
    <row r="323" spans="1:21" ht="18.75" x14ac:dyDescent="0.2">
      <c r="A323" s="24"/>
      <c r="B323" s="3" t="s">
        <v>37</v>
      </c>
      <c r="C323" s="11">
        <v>905</v>
      </c>
      <c r="D323" s="13" t="s">
        <v>9</v>
      </c>
      <c r="E323" s="13" t="s">
        <v>14</v>
      </c>
      <c r="F323" s="11"/>
      <c r="G323" s="12"/>
      <c r="H323" s="10">
        <f t="shared" ref="H323:J323" si="242">H324+H327</f>
        <v>16224.800000000001</v>
      </c>
      <c r="I323" s="10">
        <f t="shared" si="242"/>
        <v>588.20000000000005</v>
      </c>
      <c r="J323" s="30">
        <f t="shared" si="242"/>
        <v>17312.100000000002</v>
      </c>
      <c r="K323" s="10">
        <f>K324+K327+K347</f>
        <v>611.5</v>
      </c>
      <c r="L323" s="10"/>
      <c r="M323" s="10"/>
      <c r="N323" s="10"/>
      <c r="O323" s="22">
        <f>O324+O327+O347</f>
        <v>17923.600000000002</v>
      </c>
      <c r="P323" s="22">
        <f t="shared" ref="P323:T323" si="243">P324+P327+P347</f>
        <v>59.6</v>
      </c>
      <c r="Q323" s="22">
        <f t="shared" si="243"/>
        <v>0</v>
      </c>
      <c r="R323" s="22">
        <f t="shared" si="243"/>
        <v>0</v>
      </c>
      <c r="S323" s="22">
        <f t="shared" si="243"/>
        <v>0</v>
      </c>
      <c r="T323" s="22">
        <f t="shared" si="243"/>
        <v>17983.2</v>
      </c>
      <c r="U323" s="60"/>
    </row>
    <row r="324" spans="1:21" ht="18.75" x14ac:dyDescent="0.2">
      <c r="A324" s="24" t="s">
        <v>0</v>
      </c>
      <c r="B324" s="3" t="s">
        <v>26</v>
      </c>
      <c r="C324" s="11">
        <v>905</v>
      </c>
      <c r="D324" s="13" t="s">
        <v>9</v>
      </c>
      <c r="E324" s="13" t="s">
        <v>14</v>
      </c>
      <c r="F324" s="11" t="s">
        <v>131</v>
      </c>
      <c r="G324" s="12"/>
      <c r="H324" s="10">
        <f t="shared" ref="H324:K325" si="244">H325</f>
        <v>0</v>
      </c>
      <c r="I324" s="10">
        <f t="shared" si="244"/>
        <v>588.20000000000005</v>
      </c>
      <c r="J324" s="30">
        <f t="shared" si="244"/>
        <v>0</v>
      </c>
      <c r="K324" s="10">
        <f t="shared" si="244"/>
        <v>611.5</v>
      </c>
      <c r="L324" s="10"/>
      <c r="M324" s="10"/>
      <c r="N324" s="10"/>
      <c r="O324" s="22">
        <f>O325</f>
        <v>611.5</v>
      </c>
      <c r="P324" s="22">
        <f t="shared" ref="P324:T325" si="245">P325</f>
        <v>0</v>
      </c>
      <c r="Q324" s="22">
        <f t="shared" si="245"/>
        <v>0</v>
      </c>
      <c r="R324" s="22">
        <f t="shared" si="245"/>
        <v>0</v>
      </c>
      <c r="S324" s="22">
        <f t="shared" si="245"/>
        <v>0</v>
      </c>
      <c r="T324" s="22">
        <f t="shared" si="245"/>
        <v>611.5</v>
      </c>
      <c r="U324" s="60"/>
    </row>
    <row r="325" spans="1:21" ht="56.25" x14ac:dyDescent="0.2">
      <c r="A325" s="24"/>
      <c r="B325" s="3" t="s">
        <v>81</v>
      </c>
      <c r="C325" s="11">
        <v>905</v>
      </c>
      <c r="D325" s="11" t="s">
        <v>9</v>
      </c>
      <c r="E325" s="11" t="s">
        <v>14</v>
      </c>
      <c r="F325" s="11" t="s">
        <v>223</v>
      </c>
      <c r="G325" s="12"/>
      <c r="H325" s="10">
        <f t="shared" si="244"/>
        <v>0</v>
      </c>
      <c r="I325" s="10">
        <f t="shared" si="244"/>
        <v>588.20000000000005</v>
      </c>
      <c r="J325" s="30">
        <f t="shared" si="244"/>
        <v>0</v>
      </c>
      <c r="K325" s="10">
        <f t="shared" si="244"/>
        <v>611.5</v>
      </c>
      <c r="L325" s="10"/>
      <c r="M325" s="10"/>
      <c r="N325" s="10"/>
      <c r="O325" s="22">
        <f>O326</f>
        <v>611.5</v>
      </c>
      <c r="P325" s="22">
        <f t="shared" si="245"/>
        <v>0</v>
      </c>
      <c r="Q325" s="22">
        <f t="shared" si="245"/>
        <v>0</v>
      </c>
      <c r="R325" s="22">
        <f t="shared" si="245"/>
        <v>0</v>
      </c>
      <c r="S325" s="22">
        <f t="shared" si="245"/>
        <v>0</v>
      </c>
      <c r="T325" s="22">
        <f t="shared" si="245"/>
        <v>611.5</v>
      </c>
      <c r="U325" s="60"/>
    </row>
    <row r="326" spans="1:21" ht="75" x14ac:dyDescent="0.2">
      <c r="A326" s="29"/>
      <c r="B326" s="3" t="s">
        <v>16</v>
      </c>
      <c r="C326" s="11">
        <v>905</v>
      </c>
      <c r="D326" s="11" t="s">
        <v>9</v>
      </c>
      <c r="E326" s="11" t="s">
        <v>14</v>
      </c>
      <c r="F326" s="11" t="s">
        <v>223</v>
      </c>
      <c r="G326" s="12" t="s">
        <v>17</v>
      </c>
      <c r="H326" s="10"/>
      <c r="I326" s="10">
        <v>588.20000000000005</v>
      </c>
      <c r="J326" s="30"/>
      <c r="K326" s="22">
        <v>611.5</v>
      </c>
      <c r="L326" s="22"/>
      <c r="M326" s="22"/>
      <c r="N326" s="22"/>
      <c r="O326" s="22">
        <f>J326+K326+M326+N326+L326</f>
        <v>611.5</v>
      </c>
      <c r="P326" s="10"/>
      <c r="Q326" s="10"/>
      <c r="R326" s="10"/>
      <c r="S326" s="10"/>
      <c r="T326" s="72">
        <f>O326+P326+Q326+R326+S326</f>
        <v>611.5</v>
      </c>
      <c r="U326" s="60"/>
    </row>
    <row r="327" spans="1:21" ht="37.5" x14ac:dyDescent="0.2">
      <c r="A327" s="24"/>
      <c r="B327" s="14" t="s">
        <v>76</v>
      </c>
      <c r="C327" s="11">
        <v>905</v>
      </c>
      <c r="D327" s="11" t="s">
        <v>9</v>
      </c>
      <c r="E327" s="13" t="s">
        <v>14</v>
      </c>
      <c r="F327" s="11" t="s">
        <v>161</v>
      </c>
      <c r="G327" s="12"/>
      <c r="H327" s="10">
        <f t="shared" ref="H327:I327" si="246">H331</f>
        <v>16224.800000000001</v>
      </c>
      <c r="I327" s="10">
        <f t="shared" si="246"/>
        <v>0</v>
      </c>
      <c r="J327" s="30">
        <f>J331+J328</f>
        <v>17312.100000000002</v>
      </c>
      <c r="K327" s="10">
        <f t="shared" ref="K327" si="247">K331+K328</f>
        <v>0</v>
      </c>
      <c r="L327" s="10"/>
      <c r="M327" s="10"/>
      <c r="N327" s="10"/>
      <c r="O327" s="22">
        <f>O328+O331</f>
        <v>17312.100000000002</v>
      </c>
      <c r="P327" s="22">
        <f t="shared" ref="P327:T327" si="248">P328+P331</f>
        <v>59.6</v>
      </c>
      <c r="Q327" s="22">
        <f t="shared" si="248"/>
        <v>0</v>
      </c>
      <c r="R327" s="22">
        <f t="shared" si="248"/>
        <v>0</v>
      </c>
      <c r="S327" s="22">
        <f t="shared" si="248"/>
        <v>0</v>
      </c>
      <c r="T327" s="22">
        <f t="shared" si="248"/>
        <v>17371.7</v>
      </c>
      <c r="U327" s="60"/>
    </row>
    <row r="328" spans="1:21" ht="37.5" x14ac:dyDescent="0.2">
      <c r="A328" s="24"/>
      <c r="B328" s="3" t="s">
        <v>354</v>
      </c>
      <c r="C328" s="11">
        <v>905</v>
      </c>
      <c r="D328" s="11" t="s">
        <v>9</v>
      </c>
      <c r="E328" s="13" t="s">
        <v>14</v>
      </c>
      <c r="F328" s="11" t="s">
        <v>353</v>
      </c>
      <c r="G328" s="12"/>
      <c r="H328" s="10"/>
      <c r="I328" s="10"/>
      <c r="J328" s="30">
        <f>J329+J330</f>
        <v>396.6</v>
      </c>
      <c r="K328" s="10">
        <f t="shared" ref="K328" si="249">K329+K330</f>
        <v>0</v>
      </c>
      <c r="L328" s="10"/>
      <c r="M328" s="10"/>
      <c r="N328" s="10"/>
      <c r="O328" s="22">
        <f>O329+O330</f>
        <v>396.6</v>
      </c>
      <c r="P328" s="22">
        <f t="shared" ref="P328:T328" si="250">P329+P330</f>
        <v>0</v>
      </c>
      <c r="Q328" s="22">
        <f t="shared" si="250"/>
        <v>0</v>
      </c>
      <c r="R328" s="22">
        <f t="shared" si="250"/>
        <v>0</v>
      </c>
      <c r="S328" s="22">
        <f t="shared" si="250"/>
        <v>0</v>
      </c>
      <c r="T328" s="22">
        <f t="shared" si="250"/>
        <v>396.6</v>
      </c>
      <c r="U328" s="60"/>
    </row>
    <row r="329" spans="1:21" ht="41.25" customHeight="1" x14ac:dyDescent="0.2">
      <c r="A329" s="24"/>
      <c r="B329" s="3" t="s">
        <v>10</v>
      </c>
      <c r="C329" s="11">
        <v>905</v>
      </c>
      <c r="D329" s="11" t="s">
        <v>9</v>
      </c>
      <c r="E329" s="13" t="s">
        <v>14</v>
      </c>
      <c r="F329" s="11" t="s">
        <v>353</v>
      </c>
      <c r="G329" s="12">
        <v>600</v>
      </c>
      <c r="H329" s="10"/>
      <c r="I329" s="10"/>
      <c r="J329" s="30">
        <v>396.6</v>
      </c>
      <c r="K329" s="10"/>
      <c r="L329" s="10"/>
      <c r="M329" s="10"/>
      <c r="N329" s="10"/>
      <c r="O329" s="22">
        <v>350</v>
      </c>
      <c r="P329" s="10"/>
      <c r="Q329" s="10"/>
      <c r="R329" s="10"/>
      <c r="S329" s="10"/>
      <c r="T329" s="72">
        <f>O329+P329+Q329+R329+S329</f>
        <v>350</v>
      </c>
      <c r="U329" s="60"/>
    </row>
    <row r="330" spans="1:21" ht="18.75" x14ac:dyDescent="0.2">
      <c r="A330" s="24"/>
      <c r="B330" s="3" t="s">
        <v>18</v>
      </c>
      <c r="C330" s="11">
        <v>905</v>
      </c>
      <c r="D330" s="11" t="s">
        <v>9</v>
      </c>
      <c r="E330" s="13" t="s">
        <v>14</v>
      </c>
      <c r="F330" s="11" t="s">
        <v>353</v>
      </c>
      <c r="G330" s="12">
        <v>800</v>
      </c>
      <c r="H330" s="10"/>
      <c r="I330" s="10"/>
      <c r="J330" s="30"/>
      <c r="K330" s="10"/>
      <c r="L330" s="10"/>
      <c r="M330" s="10"/>
      <c r="N330" s="10"/>
      <c r="O330" s="22">
        <v>46.6</v>
      </c>
      <c r="P330" s="10"/>
      <c r="Q330" s="10"/>
      <c r="R330" s="10"/>
      <c r="S330" s="10"/>
      <c r="T330" s="72">
        <f>O330+P330+Q330+R330+S330</f>
        <v>46.6</v>
      </c>
      <c r="U330" s="60"/>
    </row>
    <row r="331" spans="1:21" ht="37.5" x14ac:dyDescent="0.2">
      <c r="A331" s="24" t="s">
        <v>0</v>
      </c>
      <c r="B331" s="3" t="s">
        <v>80</v>
      </c>
      <c r="C331" s="11">
        <v>905</v>
      </c>
      <c r="D331" s="11" t="s">
        <v>9</v>
      </c>
      <c r="E331" s="11" t="s">
        <v>14</v>
      </c>
      <c r="F331" s="11" t="s">
        <v>183</v>
      </c>
      <c r="G331" s="12" t="s">
        <v>0</v>
      </c>
      <c r="H331" s="10">
        <f t="shared" ref="H331:J331" si="251">H332+H337+H342</f>
        <v>16224.800000000001</v>
      </c>
      <c r="I331" s="10">
        <f t="shared" si="251"/>
        <v>0</v>
      </c>
      <c r="J331" s="30">
        <f t="shared" si="251"/>
        <v>16915.500000000004</v>
      </c>
      <c r="K331" s="10">
        <f t="shared" ref="K331" si="252">K332+K337+K342</f>
        <v>0</v>
      </c>
      <c r="L331" s="10"/>
      <c r="M331" s="10"/>
      <c r="N331" s="10"/>
      <c r="O331" s="22">
        <f>O332+O337+O342</f>
        <v>16915.500000000004</v>
      </c>
      <c r="P331" s="22">
        <f t="shared" ref="P331:T331" si="253">P332+P337+P342</f>
        <v>59.6</v>
      </c>
      <c r="Q331" s="22">
        <f t="shared" si="253"/>
        <v>0</v>
      </c>
      <c r="R331" s="22">
        <f t="shared" si="253"/>
        <v>0</v>
      </c>
      <c r="S331" s="22">
        <f t="shared" si="253"/>
        <v>0</v>
      </c>
      <c r="T331" s="22">
        <f t="shared" si="253"/>
        <v>16975.100000000002</v>
      </c>
      <c r="U331" s="60"/>
    </row>
    <row r="332" spans="1:21" ht="37.5" x14ac:dyDescent="0.2">
      <c r="A332" s="24" t="s">
        <v>0</v>
      </c>
      <c r="B332" s="3" t="s">
        <v>275</v>
      </c>
      <c r="C332" s="11">
        <v>905</v>
      </c>
      <c r="D332" s="11" t="s">
        <v>9</v>
      </c>
      <c r="E332" s="11" t="s">
        <v>14</v>
      </c>
      <c r="F332" s="11" t="s">
        <v>278</v>
      </c>
      <c r="G332" s="12"/>
      <c r="H332" s="10">
        <f t="shared" ref="H332:K332" si="254">H333</f>
        <v>5558.4</v>
      </c>
      <c r="I332" s="10">
        <f t="shared" si="254"/>
        <v>0</v>
      </c>
      <c r="J332" s="30">
        <f t="shared" si="254"/>
        <v>4870.8</v>
      </c>
      <c r="K332" s="10">
        <f t="shared" si="254"/>
        <v>0</v>
      </c>
      <c r="L332" s="10"/>
      <c r="M332" s="10"/>
      <c r="N332" s="10"/>
      <c r="O332" s="22">
        <f>O333</f>
        <v>4870.8</v>
      </c>
      <c r="P332" s="22">
        <f t="shared" ref="P332:T332" si="255">P333</f>
        <v>59.6</v>
      </c>
      <c r="Q332" s="22">
        <f t="shared" si="255"/>
        <v>0</v>
      </c>
      <c r="R332" s="22">
        <f t="shared" si="255"/>
        <v>0</v>
      </c>
      <c r="S332" s="22">
        <f t="shared" si="255"/>
        <v>0</v>
      </c>
      <c r="T332" s="22">
        <f t="shared" si="255"/>
        <v>4930.3999999999996</v>
      </c>
      <c r="U332" s="60"/>
    </row>
    <row r="333" spans="1:21" ht="18.75" x14ac:dyDescent="0.2">
      <c r="A333" s="24" t="s">
        <v>0</v>
      </c>
      <c r="B333" s="3" t="s">
        <v>68</v>
      </c>
      <c r="C333" s="11">
        <v>905</v>
      </c>
      <c r="D333" s="11" t="s">
        <v>9</v>
      </c>
      <c r="E333" s="11" t="s">
        <v>14</v>
      </c>
      <c r="F333" s="11" t="s">
        <v>184</v>
      </c>
      <c r="G333" s="12" t="s">
        <v>0</v>
      </c>
      <c r="H333" s="10">
        <f t="shared" ref="H333:J333" si="256">H334+H335+H336</f>
        <v>5558.4</v>
      </c>
      <c r="I333" s="10">
        <f t="shared" si="256"/>
        <v>0</v>
      </c>
      <c r="J333" s="30">
        <f t="shared" si="256"/>
        <v>4870.8</v>
      </c>
      <c r="K333" s="10">
        <f t="shared" ref="K333" si="257">K334+K335+K336</f>
        <v>0</v>
      </c>
      <c r="L333" s="10"/>
      <c r="M333" s="10"/>
      <c r="N333" s="10"/>
      <c r="O333" s="22">
        <f>O334+O335+O336</f>
        <v>4870.8</v>
      </c>
      <c r="P333" s="22">
        <f t="shared" ref="P333:T333" si="258">P334+P335+P336</f>
        <v>59.6</v>
      </c>
      <c r="Q333" s="22">
        <f t="shared" si="258"/>
        <v>0</v>
      </c>
      <c r="R333" s="22">
        <f t="shared" si="258"/>
        <v>0</v>
      </c>
      <c r="S333" s="22">
        <f t="shared" si="258"/>
        <v>0</v>
      </c>
      <c r="T333" s="22">
        <f t="shared" si="258"/>
        <v>4930.3999999999996</v>
      </c>
      <c r="U333" s="60"/>
    </row>
    <row r="334" spans="1:21" ht="75" x14ac:dyDescent="0.2">
      <c r="A334" s="24" t="s">
        <v>0</v>
      </c>
      <c r="B334" s="3" t="s">
        <v>16</v>
      </c>
      <c r="C334" s="11">
        <v>905</v>
      </c>
      <c r="D334" s="11" t="s">
        <v>9</v>
      </c>
      <c r="E334" s="11" t="s">
        <v>14</v>
      </c>
      <c r="F334" s="11" t="s">
        <v>184</v>
      </c>
      <c r="G334" s="12" t="s">
        <v>17</v>
      </c>
      <c r="H334" s="10">
        <v>4775.8999999999996</v>
      </c>
      <c r="I334" s="10"/>
      <c r="J334" s="30">
        <f>3149.9+951.3</f>
        <v>4101.2</v>
      </c>
      <c r="K334" s="22"/>
      <c r="L334" s="22"/>
      <c r="M334" s="22"/>
      <c r="N334" s="22"/>
      <c r="O334" s="22">
        <f>J334+K334+M334+N334+L334</f>
        <v>4101.2</v>
      </c>
      <c r="P334" s="10"/>
      <c r="Q334" s="10"/>
      <c r="R334" s="10"/>
      <c r="S334" s="10"/>
      <c r="T334" s="72">
        <f>O334+P334+Q334+R334+S334</f>
        <v>4101.2</v>
      </c>
      <c r="U334" s="60"/>
    </row>
    <row r="335" spans="1:21" ht="37.5" x14ac:dyDescent="0.2">
      <c r="A335" s="24"/>
      <c r="B335" s="3" t="s">
        <v>166</v>
      </c>
      <c r="C335" s="11">
        <v>905</v>
      </c>
      <c r="D335" s="11" t="s">
        <v>9</v>
      </c>
      <c r="E335" s="11" t="s">
        <v>14</v>
      </c>
      <c r="F335" s="11" t="s">
        <v>184</v>
      </c>
      <c r="G335" s="12" t="s">
        <v>7</v>
      </c>
      <c r="H335" s="10">
        <v>756.4</v>
      </c>
      <c r="I335" s="10"/>
      <c r="J335" s="30">
        <f>267.5+482.6</f>
        <v>750.1</v>
      </c>
      <c r="K335" s="22"/>
      <c r="L335" s="22"/>
      <c r="M335" s="22"/>
      <c r="N335" s="22"/>
      <c r="O335" s="22">
        <f>J335+K335+M335+N335+L335</f>
        <v>750.1</v>
      </c>
      <c r="P335" s="10">
        <v>59.6</v>
      </c>
      <c r="Q335" s="10">
        <f t="shared" ref="Q335" si="259">Q336</f>
        <v>0</v>
      </c>
      <c r="R335" s="10">
        <f t="shared" ref="R335" si="260">R336</f>
        <v>0</v>
      </c>
      <c r="S335" s="10">
        <f t="shared" ref="S335" si="261">S336</f>
        <v>0</v>
      </c>
      <c r="T335" s="72">
        <f t="shared" ref="T335:T336" si="262">O335+P335+Q335+R335+S335</f>
        <v>809.7</v>
      </c>
      <c r="U335" s="60"/>
    </row>
    <row r="336" spans="1:21" ht="18.75" x14ac:dyDescent="0.2">
      <c r="A336" s="24"/>
      <c r="B336" s="3" t="s">
        <v>18</v>
      </c>
      <c r="C336" s="11">
        <v>905</v>
      </c>
      <c r="D336" s="11" t="s">
        <v>9</v>
      </c>
      <c r="E336" s="11" t="s">
        <v>14</v>
      </c>
      <c r="F336" s="11" t="s">
        <v>184</v>
      </c>
      <c r="G336" s="12" t="s">
        <v>19</v>
      </c>
      <c r="H336" s="10">
        <v>26.1</v>
      </c>
      <c r="I336" s="10"/>
      <c r="J336" s="30">
        <v>19.5</v>
      </c>
      <c r="K336" s="22"/>
      <c r="L336" s="22"/>
      <c r="M336" s="22"/>
      <c r="N336" s="22"/>
      <c r="O336" s="22">
        <f>J336+K336+M336+N336+L336</f>
        <v>19.5</v>
      </c>
      <c r="P336" s="10"/>
      <c r="Q336" s="10"/>
      <c r="R336" s="10"/>
      <c r="S336" s="10"/>
      <c r="T336" s="72">
        <f t="shared" si="262"/>
        <v>19.5</v>
      </c>
      <c r="U336" s="60"/>
    </row>
    <row r="337" spans="1:21" ht="56.25" x14ac:dyDescent="0.2">
      <c r="A337" s="24"/>
      <c r="B337" s="3" t="s">
        <v>279</v>
      </c>
      <c r="C337" s="11">
        <v>905</v>
      </c>
      <c r="D337" s="13" t="s">
        <v>9</v>
      </c>
      <c r="E337" s="13" t="s">
        <v>14</v>
      </c>
      <c r="F337" s="11" t="s">
        <v>280</v>
      </c>
      <c r="G337" s="12"/>
      <c r="H337" s="10">
        <f t="shared" ref="H337:K337" si="263">H338</f>
        <v>9122.8000000000011</v>
      </c>
      <c r="I337" s="10">
        <f t="shared" si="263"/>
        <v>0</v>
      </c>
      <c r="J337" s="30">
        <f t="shared" si="263"/>
        <v>9697.8000000000011</v>
      </c>
      <c r="K337" s="10">
        <f t="shared" si="263"/>
        <v>0</v>
      </c>
      <c r="L337" s="10"/>
      <c r="M337" s="10"/>
      <c r="N337" s="10"/>
      <c r="O337" s="22">
        <f>O338</f>
        <v>9697.8000000000011</v>
      </c>
      <c r="P337" s="22">
        <f t="shared" ref="P337:T337" si="264">P338</f>
        <v>0</v>
      </c>
      <c r="Q337" s="22">
        <f t="shared" si="264"/>
        <v>0</v>
      </c>
      <c r="R337" s="22">
        <f t="shared" si="264"/>
        <v>0</v>
      </c>
      <c r="S337" s="22">
        <f t="shared" si="264"/>
        <v>0</v>
      </c>
      <c r="T337" s="22">
        <f t="shared" si="264"/>
        <v>9697.8000000000011</v>
      </c>
      <c r="U337" s="60"/>
    </row>
    <row r="338" spans="1:21" ht="37.5" x14ac:dyDescent="0.2">
      <c r="A338" s="24"/>
      <c r="B338" s="3" t="s">
        <v>282</v>
      </c>
      <c r="C338" s="11">
        <v>905</v>
      </c>
      <c r="D338" s="13" t="s">
        <v>9</v>
      </c>
      <c r="E338" s="13" t="s">
        <v>14</v>
      </c>
      <c r="F338" s="11" t="s">
        <v>185</v>
      </c>
      <c r="G338" s="12"/>
      <c r="H338" s="10">
        <f t="shared" ref="H338:J338" si="265">H339+H340+H341</f>
        <v>9122.8000000000011</v>
      </c>
      <c r="I338" s="10">
        <f t="shared" si="265"/>
        <v>0</v>
      </c>
      <c r="J338" s="30">
        <f t="shared" si="265"/>
        <v>9697.8000000000011</v>
      </c>
      <c r="K338" s="10">
        <f t="shared" ref="K338" si="266">K339+K340+K341</f>
        <v>0</v>
      </c>
      <c r="L338" s="10"/>
      <c r="M338" s="10"/>
      <c r="N338" s="10"/>
      <c r="O338" s="22">
        <f>O339+O340+O341</f>
        <v>9697.8000000000011</v>
      </c>
      <c r="P338" s="22">
        <f t="shared" ref="P338:T338" si="267">P339+P340+P341</f>
        <v>0</v>
      </c>
      <c r="Q338" s="22">
        <f t="shared" si="267"/>
        <v>0</v>
      </c>
      <c r="R338" s="22">
        <f t="shared" si="267"/>
        <v>0</v>
      </c>
      <c r="S338" s="22">
        <f t="shared" si="267"/>
        <v>0</v>
      </c>
      <c r="T338" s="22">
        <f t="shared" si="267"/>
        <v>9697.8000000000011</v>
      </c>
      <c r="U338" s="60"/>
    </row>
    <row r="339" spans="1:21" ht="75" x14ac:dyDescent="0.2">
      <c r="A339" s="24"/>
      <c r="B339" s="3" t="s">
        <v>16</v>
      </c>
      <c r="C339" s="11">
        <v>905</v>
      </c>
      <c r="D339" s="13" t="s">
        <v>9</v>
      </c>
      <c r="E339" s="13" t="s">
        <v>14</v>
      </c>
      <c r="F339" s="11" t="s">
        <v>185</v>
      </c>
      <c r="G339" s="12">
        <v>100</v>
      </c>
      <c r="H339" s="10">
        <v>8546.1</v>
      </c>
      <c r="I339" s="10"/>
      <c r="J339" s="30">
        <f>6827.1+2061.8</f>
        <v>8888.9000000000015</v>
      </c>
      <c r="K339" s="22"/>
      <c r="L339" s="22"/>
      <c r="M339" s="22"/>
      <c r="N339" s="22"/>
      <c r="O339" s="22">
        <f>J339+K339+M339+N339+L339</f>
        <v>8888.9000000000015</v>
      </c>
      <c r="P339" s="10"/>
      <c r="Q339" s="10"/>
      <c r="R339" s="10"/>
      <c r="S339" s="10"/>
      <c r="T339" s="72">
        <f>O339+P339+Q339+R339+S339</f>
        <v>8888.9000000000015</v>
      </c>
      <c r="U339" s="60"/>
    </row>
    <row r="340" spans="1:21" ht="37.5" x14ac:dyDescent="0.2">
      <c r="A340" s="24"/>
      <c r="B340" s="3" t="s">
        <v>166</v>
      </c>
      <c r="C340" s="11">
        <v>905</v>
      </c>
      <c r="D340" s="13" t="s">
        <v>9</v>
      </c>
      <c r="E340" s="13" t="s">
        <v>14</v>
      </c>
      <c r="F340" s="11" t="s">
        <v>185</v>
      </c>
      <c r="G340" s="12">
        <v>200</v>
      </c>
      <c r="H340" s="10">
        <v>575.70000000000005</v>
      </c>
      <c r="I340" s="10"/>
      <c r="J340" s="30">
        <f>8.5+799.5</f>
        <v>808</v>
      </c>
      <c r="K340" s="22">
        <v>0</v>
      </c>
      <c r="L340" s="22"/>
      <c r="M340" s="22"/>
      <c r="N340" s="22"/>
      <c r="O340" s="22">
        <f>J340+K340+M340+N340+L340</f>
        <v>808</v>
      </c>
      <c r="P340" s="10"/>
      <c r="Q340" s="10"/>
      <c r="R340" s="10"/>
      <c r="S340" s="10"/>
      <c r="T340" s="72">
        <f t="shared" ref="T340:T341" si="268">O340+P340+Q340+R340+S340</f>
        <v>808</v>
      </c>
      <c r="U340" s="60"/>
    </row>
    <row r="341" spans="1:21" ht="18.75" x14ac:dyDescent="0.2">
      <c r="A341" s="24"/>
      <c r="B341" s="3" t="s">
        <v>18</v>
      </c>
      <c r="C341" s="11">
        <v>905</v>
      </c>
      <c r="D341" s="13" t="s">
        <v>9</v>
      </c>
      <c r="E341" s="13" t="s">
        <v>14</v>
      </c>
      <c r="F341" s="11" t="s">
        <v>185</v>
      </c>
      <c r="G341" s="12">
        <v>800</v>
      </c>
      <c r="H341" s="10">
        <v>1</v>
      </c>
      <c r="I341" s="10"/>
      <c r="J341" s="30">
        <v>0.9</v>
      </c>
      <c r="K341" s="22"/>
      <c r="L341" s="22"/>
      <c r="M341" s="22"/>
      <c r="N341" s="22"/>
      <c r="O341" s="22">
        <f>J341+K341+M341+N341+L341</f>
        <v>0.9</v>
      </c>
      <c r="P341" s="10"/>
      <c r="Q341" s="10"/>
      <c r="R341" s="10"/>
      <c r="S341" s="10"/>
      <c r="T341" s="72">
        <f t="shared" si="268"/>
        <v>0.9</v>
      </c>
      <c r="U341" s="60"/>
    </row>
    <row r="342" spans="1:21" ht="56.25" x14ac:dyDescent="0.2">
      <c r="A342" s="24"/>
      <c r="B342" s="3" t="s">
        <v>281</v>
      </c>
      <c r="C342" s="11">
        <v>905</v>
      </c>
      <c r="D342" s="13" t="s">
        <v>9</v>
      </c>
      <c r="E342" s="13" t="s">
        <v>14</v>
      </c>
      <c r="F342" s="11" t="s">
        <v>283</v>
      </c>
      <c r="G342" s="12"/>
      <c r="H342" s="10">
        <f t="shared" ref="H342:K342" si="269">H343</f>
        <v>1543.6</v>
      </c>
      <c r="I342" s="10">
        <f t="shared" si="269"/>
        <v>0</v>
      </c>
      <c r="J342" s="30">
        <f t="shared" si="269"/>
        <v>2346.9</v>
      </c>
      <c r="K342" s="10">
        <f t="shared" si="269"/>
        <v>0</v>
      </c>
      <c r="L342" s="10"/>
      <c r="M342" s="10"/>
      <c r="N342" s="10"/>
      <c r="O342" s="22">
        <f>O343</f>
        <v>2346.9</v>
      </c>
      <c r="P342" s="22">
        <f t="shared" ref="P342:T342" si="270">P343</f>
        <v>0</v>
      </c>
      <c r="Q342" s="22">
        <f t="shared" si="270"/>
        <v>0</v>
      </c>
      <c r="R342" s="22">
        <f t="shared" si="270"/>
        <v>0</v>
      </c>
      <c r="S342" s="22">
        <f t="shared" si="270"/>
        <v>0</v>
      </c>
      <c r="T342" s="22">
        <f t="shared" si="270"/>
        <v>2346.9</v>
      </c>
      <c r="U342" s="60"/>
    </row>
    <row r="343" spans="1:21" ht="37.5" x14ac:dyDescent="0.2">
      <c r="A343" s="24"/>
      <c r="B343" s="3" t="s">
        <v>282</v>
      </c>
      <c r="C343" s="11">
        <v>905</v>
      </c>
      <c r="D343" s="13" t="s">
        <v>9</v>
      </c>
      <c r="E343" s="13" t="s">
        <v>14</v>
      </c>
      <c r="F343" s="11" t="s">
        <v>186</v>
      </c>
      <c r="G343" s="12"/>
      <c r="H343" s="10">
        <f t="shared" ref="H343:J343" si="271">H344+H345+H346</f>
        <v>1543.6</v>
      </c>
      <c r="I343" s="10">
        <f t="shared" si="271"/>
        <v>0</v>
      </c>
      <c r="J343" s="30">
        <f t="shared" si="271"/>
        <v>2346.9</v>
      </c>
      <c r="K343" s="10">
        <f t="shared" ref="K343" si="272">K344+K345+K346</f>
        <v>0</v>
      </c>
      <c r="L343" s="10"/>
      <c r="M343" s="10"/>
      <c r="N343" s="10"/>
      <c r="O343" s="22">
        <f>O344+O345+O346</f>
        <v>2346.9</v>
      </c>
      <c r="P343" s="22">
        <f t="shared" ref="P343:T343" si="273">P344+P345+P346</f>
        <v>0</v>
      </c>
      <c r="Q343" s="22">
        <f t="shared" si="273"/>
        <v>0</v>
      </c>
      <c r="R343" s="22">
        <f t="shared" si="273"/>
        <v>0</v>
      </c>
      <c r="S343" s="22">
        <f t="shared" si="273"/>
        <v>0</v>
      </c>
      <c r="T343" s="22">
        <f t="shared" si="273"/>
        <v>2346.9</v>
      </c>
      <c r="U343" s="60"/>
    </row>
    <row r="344" spans="1:21" ht="75" x14ac:dyDescent="0.2">
      <c r="A344" s="24"/>
      <c r="B344" s="3" t="s">
        <v>16</v>
      </c>
      <c r="C344" s="11">
        <v>905</v>
      </c>
      <c r="D344" s="13" t="s">
        <v>9</v>
      </c>
      <c r="E344" s="13" t="s">
        <v>14</v>
      </c>
      <c r="F344" s="11" t="s">
        <v>186</v>
      </c>
      <c r="G344" s="12">
        <v>100</v>
      </c>
      <c r="H344" s="10">
        <v>1476.8</v>
      </c>
      <c r="I344" s="10"/>
      <c r="J344" s="30">
        <f>1753.6+529.6</f>
        <v>2283.1999999999998</v>
      </c>
      <c r="K344" s="22"/>
      <c r="L344" s="22"/>
      <c r="M344" s="22"/>
      <c r="N344" s="22"/>
      <c r="O344" s="22">
        <f>J344+K344+M344+N344+L344</f>
        <v>2283.1999999999998</v>
      </c>
      <c r="P344" s="10"/>
      <c r="Q344" s="10"/>
      <c r="R344" s="10"/>
      <c r="S344" s="10"/>
      <c r="T344" s="72">
        <f>O344+P344+Q344+R344+S344</f>
        <v>2283.1999999999998</v>
      </c>
      <c r="U344" s="60"/>
    </row>
    <row r="345" spans="1:21" ht="37.5" x14ac:dyDescent="0.2">
      <c r="A345" s="24" t="s">
        <v>0</v>
      </c>
      <c r="B345" s="3" t="s">
        <v>166</v>
      </c>
      <c r="C345" s="11">
        <v>905</v>
      </c>
      <c r="D345" s="13" t="s">
        <v>9</v>
      </c>
      <c r="E345" s="13" t="s">
        <v>14</v>
      </c>
      <c r="F345" s="11" t="s">
        <v>186</v>
      </c>
      <c r="G345" s="12">
        <v>200</v>
      </c>
      <c r="H345" s="10">
        <v>65.7</v>
      </c>
      <c r="I345" s="10"/>
      <c r="J345" s="30">
        <f>2.2+60.7</f>
        <v>62.900000000000006</v>
      </c>
      <c r="K345" s="22"/>
      <c r="L345" s="22"/>
      <c r="M345" s="22"/>
      <c r="N345" s="22"/>
      <c r="O345" s="22">
        <f t="shared" ref="O345:O346" si="274">J345+K345+M345+N345+L345</f>
        <v>62.900000000000006</v>
      </c>
      <c r="P345" s="10"/>
      <c r="Q345" s="10"/>
      <c r="R345" s="10"/>
      <c r="S345" s="10"/>
      <c r="T345" s="72">
        <f t="shared" ref="T345:T346" si="275">O345+P345+Q345+R345+S345</f>
        <v>62.900000000000006</v>
      </c>
      <c r="U345" s="60"/>
    </row>
    <row r="346" spans="1:21" ht="15" customHeight="1" x14ac:dyDescent="0.2">
      <c r="A346" s="24" t="s">
        <v>0</v>
      </c>
      <c r="B346" s="3" t="s">
        <v>18</v>
      </c>
      <c r="C346" s="11">
        <v>905</v>
      </c>
      <c r="D346" s="13" t="s">
        <v>9</v>
      </c>
      <c r="E346" s="13" t="s">
        <v>14</v>
      </c>
      <c r="F346" s="11" t="s">
        <v>186</v>
      </c>
      <c r="G346" s="12">
        <v>800</v>
      </c>
      <c r="H346" s="10">
        <v>1.1000000000000001</v>
      </c>
      <c r="I346" s="10"/>
      <c r="J346" s="30">
        <v>0.8</v>
      </c>
      <c r="K346" s="22"/>
      <c r="L346" s="22"/>
      <c r="M346" s="22"/>
      <c r="N346" s="22"/>
      <c r="O346" s="22">
        <f t="shared" si="274"/>
        <v>0.8</v>
      </c>
      <c r="P346" s="10"/>
      <c r="Q346" s="10"/>
      <c r="R346" s="10"/>
      <c r="S346" s="10"/>
      <c r="T346" s="72">
        <f t="shared" si="275"/>
        <v>0.8</v>
      </c>
      <c r="U346" s="60"/>
    </row>
    <row r="347" spans="1:21" ht="0.75" customHeight="1" x14ac:dyDescent="0.2">
      <c r="A347" s="24"/>
      <c r="B347" s="3" t="s">
        <v>26</v>
      </c>
      <c r="C347" s="11">
        <v>905</v>
      </c>
      <c r="D347" s="13" t="s">
        <v>9</v>
      </c>
      <c r="E347" s="13" t="s">
        <v>14</v>
      </c>
      <c r="F347" s="11" t="s">
        <v>131</v>
      </c>
      <c r="G347" s="12"/>
      <c r="H347" s="10"/>
      <c r="I347" s="10"/>
      <c r="J347" s="30"/>
      <c r="K347" s="22">
        <f>K348</f>
        <v>0</v>
      </c>
      <c r="L347" s="22"/>
      <c r="M347" s="22"/>
      <c r="N347" s="22"/>
      <c r="O347" s="22">
        <f>O348</f>
        <v>0</v>
      </c>
      <c r="P347" s="10"/>
      <c r="Q347" s="10"/>
      <c r="R347" s="10"/>
      <c r="S347" s="10"/>
      <c r="T347" s="72"/>
      <c r="U347" s="60"/>
    </row>
    <row r="348" spans="1:21" ht="37.5" x14ac:dyDescent="0.2">
      <c r="A348" s="24"/>
      <c r="B348" s="3" t="s">
        <v>488</v>
      </c>
      <c r="C348" s="11">
        <v>905</v>
      </c>
      <c r="D348" s="13" t="s">
        <v>9</v>
      </c>
      <c r="E348" s="13" t="s">
        <v>14</v>
      </c>
      <c r="F348" s="11" t="s">
        <v>487</v>
      </c>
      <c r="G348" s="12"/>
      <c r="H348" s="10"/>
      <c r="I348" s="10"/>
      <c r="J348" s="30"/>
      <c r="K348" s="22">
        <f>K349</f>
        <v>0</v>
      </c>
      <c r="L348" s="22"/>
      <c r="M348" s="22"/>
      <c r="N348" s="22"/>
      <c r="O348" s="22">
        <f>O349</f>
        <v>0</v>
      </c>
      <c r="P348" s="22">
        <f t="shared" ref="P348:T348" si="276">P349</f>
        <v>0</v>
      </c>
      <c r="Q348" s="22">
        <f t="shared" si="276"/>
        <v>0</v>
      </c>
      <c r="R348" s="22">
        <f t="shared" si="276"/>
        <v>0</v>
      </c>
      <c r="S348" s="22">
        <f t="shared" si="276"/>
        <v>0</v>
      </c>
      <c r="T348" s="22">
        <f t="shared" si="276"/>
        <v>0</v>
      </c>
      <c r="U348" s="60"/>
    </row>
    <row r="349" spans="1:21" ht="75" x14ac:dyDescent="0.2">
      <c r="A349" s="24"/>
      <c r="B349" s="3" t="s">
        <v>16</v>
      </c>
      <c r="C349" s="11">
        <v>905</v>
      </c>
      <c r="D349" s="13" t="s">
        <v>9</v>
      </c>
      <c r="E349" s="13" t="s">
        <v>14</v>
      </c>
      <c r="F349" s="11" t="s">
        <v>487</v>
      </c>
      <c r="G349" s="12" t="s">
        <v>17</v>
      </c>
      <c r="H349" s="10"/>
      <c r="I349" s="10"/>
      <c r="J349" s="30"/>
      <c r="K349" s="22"/>
      <c r="L349" s="22"/>
      <c r="M349" s="22"/>
      <c r="N349" s="22"/>
      <c r="O349" s="22">
        <f>N349+K349</f>
        <v>0</v>
      </c>
      <c r="P349" s="10"/>
      <c r="Q349" s="10"/>
      <c r="R349" s="10"/>
      <c r="S349" s="10"/>
      <c r="T349" s="72">
        <f>O349+P349+Q349+R349+S349</f>
        <v>0</v>
      </c>
      <c r="U349" s="60"/>
    </row>
    <row r="350" spans="1:21" ht="18.75" x14ac:dyDescent="0.2">
      <c r="A350" s="24"/>
      <c r="B350" s="3" t="s">
        <v>27</v>
      </c>
      <c r="C350" s="11">
        <v>905</v>
      </c>
      <c r="D350" s="11" t="s">
        <v>5</v>
      </c>
      <c r="E350" s="11" t="s">
        <v>0</v>
      </c>
      <c r="F350" s="11" t="s">
        <v>0</v>
      </c>
      <c r="G350" s="12" t="s">
        <v>0</v>
      </c>
      <c r="H350" s="10">
        <f t="shared" ref="H350:K350" si="277">H351</f>
        <v>0</v>
      </c>
      <c r="I350" s="10">
        <f t="shared" si="277"/>
        <v>13568.1</v>
      </c>
      <c r="J350" s="30">
        <f t="shared" si="277"/>
        <v>0</v>
      </c>
      <c r="K350" s="10">
        <f t="shared" si="277"/>
        <v>15948.5</v>
      </c>
      <c r="L350" s="10"/>
      <c r="M350" s="10"/>
      <c r="N350" s="10"/>
      <c r="O350" s="22">
        <f>O351</f>
        <v>15948.500000000002</v>
      </c>
      <c r="P350" s="22">
        <f t="shared" ref="P350:T350" si="278">P351</f>
        <v>0</v>
      </c>
      <c r="Q350" s="22">
        <f t="shared" si="278"/>
        <v>0</v>
      </c>
      <c r="R350" s="22">
        <f t="shared" si="278"/>
        <v>0</v>
      </c>
      <c r="S350" s="22">
        <f t="shared" si="278"/>
        <v>0</v>
      </c>
      <c r="T350" s="22">
        <f t="shared" si="278"/>
        <v>15948.500000000002</v>
      </c>
      <c r="U350" s="60"/>
    </row>
    <row r="351" spans="1:21" ht="18.75" x14ac:dyDescent="0.2">
      <c r="A351" s="24"/>
      <c r="B351" s="3" t="s">
        <v>38</v>
      </c>
      <c r="C351" s="11">
        <v>905</v>
      </c>
      <c r="D351" s="11" t="s">
        <v>5</v>
      </c>
      <c r="E351" s="11" t="s">
        <v>4</v>
      </c>
      <c r="F351" s="11" t="s">
        <v>0</v>
      </c>
      <c r="G351" s="12" t="s">
        <v>0</v>
      </c>
      <c r="H351" s="10">
        <f t="shared" ref="H351:J351" si="279">H352+H358+H360+H362+H364</f>
        <v>0</v>
      </c>
      <c r="I351" s="10">
        <f t="shared" si="279"/>
        <v>13568.1</v>
      </c>
      <c r="J351" s="30">
        <f t="shared" si="279"/>
        <v>0</v>
      </c>
      <c r="K351" s="10">
        <f t="shared" ref="K351" si="280">K352+K358+K360+K362+K364</f>
        <v>15948.5</v>
      </c>
      <c r="L351" s="10"/>
      <c r="M351" s="10"/>
      <c r="N351" s="10"/>
      <c r="O351" s="22">
        <f>O352+O357</f>
        <v>15948.500000000002</v>
      </c>
      <c r="P351" s="22">
        <f t="shared" ref="P351:T351" si="281">P352+P357</f>
        <v>0</v>
      </c>
      <c r="Q351" s="22">
        <f t="shared" si="281"/>
        <v>0</v>
      </c>
      <c r="R351" s="22">
        <f t="shared" si="281"/>
        <v>0</v>
      </c>
      <c r="S351" s="22">
        <f t="shared" si="281"/>
        <v>0</v>
      </c>
      <c r="T351" s="22">
        <f t="shared" si="281"/>
        <v>15948.500000000002</v>
      </c>
      <c r="U351" s="60"/>
    </row>
    <row r="352" spans="1:21" ht="37.5" x14ac:dyDescent="0.2">
      <c r="A352" s="24"/>
      <c r="B352" s="3" t="s">
        <v>120</v>
      </c>
      <c r="C352" s="11">
        <v>905</v>
      </c>
      <c r="D352" s="11">
        <v>10</v>
      </c>
      <c r="E352" s="11" t="s">
        <v>4</v>
      </c>
      <c r="F352" s="11" t="s">
        <v>161</v>
      </c>
      <c r="G352" s="12"/>
      <c r="H352" s="10">
        <f t="shared" ref="H352:K355" si="282">H353</f>
        <v>0</v>
      </c>
      <c r="I352" s="10">
        <f t="shared" si="282"/>
        <v>475.8</v>
      </c>
      <c r="J352" s="30">
        <f t="shared" si="282"/>
        <v>0</v>
      </c>
      <c r="K352" s="10">
        <f t="shared" si="282"/>
        <v>369.2</v>
      </c>
      <c r="L352" s="10"/>
      <c r="M352" s="10"/>
      <c r="N352" s="10"/>
      <c r="O352" s="22">
        <f>O353</f>
        <v>369.2</v>
      </c>
      <c r="P352" s="22">
        <f t="shared" ref="P352:T355" si="283">P353</f>
        <v>0</v>
      </c>
      <c r="Q352" s="22">
        <f t="shared" si="283"/>
        <v>0</v>
      </c>
      <c r="R352" s="22">
        <f t="shared" si="283"/>
        <v>0</v>
      </c>
      <c r="S352" s="22">
        <f t="shared" si="283"/>
        <v>0</v>
      </c>
      <c r="T352" s="22">
        <f t="shared" si="283"/>
        <v>369.2</v>
      </c>
      <c r="U352" s="60"/>
    </row>
    <row r="353" spans="1:21" ht="18.75" x14ac:dyDescent="0.2">
      <c r="A353" s="24"/>
      <c r="B353" s="3" t="s">
        <v>121</v>
      </c>
      <c r="C353" s="11">
        <v>905</v>
      </c>
      <c r="D353" s="11">
        <v>10</v>
      </c>
      <c r="E353" s="11" t="s">
        <v>4</v>
      </c>
      <c r="F353" s="11" t="s">
        <v>162</v>
      </c>
      <c r="G353" s="12"/>
      <c r="H353" s="10">
        <f>H354</f>
        <v>0</v>
      </c>
      <c r="I353" s="10">
        <f t="shared" si="282"/>
        <v>475.8</v>
      </c>
      <c r="J353" s="30">
        <f t="shared" si="282"/>
        <v>0</v>
      </c>
      <c r="K353" s="10">
        <f t="shared" si="282"/>
        <v>369.2</v>
      </c>
      <c r="L353" s="10"/>
      <c r="M353" s="10"/>
      <c r="N353" s="10"/>
      <c r="O353" s="22">
        <f>O354</f>
        <v>369.2</v>
      </c>
      <c r="P353" s="22">
        <f t="shared" si="283"/>
        <v>0</v>
      </c>
      <c r="Q353" s="22">
        <f t="shared" si="283"/>
        <v>0</v>
      </c>
      <c r="R353" s="22">
        <f t="shared" si="283"/>
        <v>0</v>
      </c>
      <c r="S353" s="22">
        <f t="shared" si="283"/>
        <v>0</v>
      </c>
      <c r="T353" s="22">
        <f t="shared" si="283"/>
        <v>369.2</v>
      </c>
      <c r="U353" s="60"/>
    </row>
    <row r="354" spans="1:21" ht="57" customHeight="1" x14ac:dyDescent="0.2">
      <c r="A354" s="24"/>
      <c r="B354" s="3" t="s">
        <v>420</v>
      </c>
      <c r="C354" s="11">
        <v>905</v>
      </c>
      <c r="D354" s="11">
        <v>10</v>
      </c>
      <c r="E354" s="11" t="s">
        <v>4</v>
      </c>
      <c r="F354" s="11" t="s">
        <v>431</v>
      </c>
      <c r="G354" s="12"/>
      <c r="H354" s="10">
        <f>H355</f>
        <v>0</v>
      </c>
      <c r="I354" s="10">
        <f t="shared" ref="I354:K354" si="284">I355</f>
        <v>475.8</v>
      </c>
      <c r="J354" s="30">
        <f t="shared" si="284"/>
        <v>0</v>
      </c>
      <c r="K354" s="10">
        <f t="shared" si="284"/>
        <v>369.2</v>
      </c>
      <c r="L354" s="10"/>
      <c r="M354" s="10"/>
      <c r="N354" s="10"/>
      <c r="O354" s="22">
        <f>O355</f>
        <v>369.2</v>
      </c>
      <c r="P354" s="22">
        <f t="shared" si="283"/>
        <v>0</v>
      </c>
      <c r="Q354" s="22">
        <f t="shared" si="283"/>
        <v>0</v>
      </c>
      <c r="R354" s="22">
        <f t="shared" si="283"/>
        <v>0</v>
      </c>
      <c r="S354" s="22">
        <f t="shared" si="283"/>
        <v>0</v>
      </c>
      <c r="T354" s="22">
        <f t="shared" si="283"/>
        <v>369.2</v>
      </c>
      <c r="U354" s="60"/>
    </row>
    <row r="355" spans="1:21" ht="56.25" x14ac:dyDescent="0.2">
      <c r="A355" s="24"/>
      <c r="B355" s="3" t="s">
        <v>225</v>
      </c>
      <c r="C355" s="11">
        <v>905</v>
      </c>
      <c r="D355" s="11">
        <v>10</v>
      </c>
      <c r="E355" s="11" t="s">
        <v>4</v>
      </c>
      <c r="F355" s="11" t="s">
        <v>224</v>
      </c>
      <c r="G355" s="12"/>
      <c r="H355" s="10">
        <f t="shared" si="282"/>
        <v>0</v>
      </c>
      <c r="I355" s="10">
        <f t="shared" si="282"/>
        <v>475.8</v>
      </c>
      <c r="J355" s="30">
        <f t="shared" si="282"/>
        <v>0</v>
      </c>
      <c r="K355" s="10">
        <f t="shared" si="282"/>
        <v>369.2</v>
      </c>
      <c r="L355" s="10"/>
      <c r="M355" s="10"/>
      <c r="N355" s="10"/>
      <c r="O355" s="22">
        <f>O356</f>
        <v>369.2</v>
      </c>
      <c r="P355" s="22">
        <f t="shared" si="283"/>
        <v>0</v>
      </c>
      <c r="Q355" s="22">
        <f t="shared" si="283"/>
        <v>0</v>
      </c>
      <c r="R355" s="22">
        <f t="shared" si="283"/>
        <v>0</v>
      </c>
      <c r="S355" s="22">
        <f t="shared" si="283"/>
        <v>0</v>
      </c>
      <c r="T355" s="22">
        <f t="shared" si="283"/>
        <v>369.2</v>
      </c>
      <c r="U355" s="60"/>
    </row>
    <row r="356" spans="1:21" ht="18.75" x14ac:dyDescent="0.2">
      <c r="A356" s="24" t="s">
        <v>0</v>
      </c>
      <c r="B356" s="3" t="s">
        <v>12</v>
      </c>
      <c r="C356" s="11">
        <v>905</v>
      </c>
      <c r="D356" s="11" t="s">
        <v>5</v>
      </c>
      <c r="E356" s="11" t="s">
        <v>4</v>
      </c>
      <c r="F356" s="11" t="s">
        <v>224</v>
      </c>
      <c r="G356" s="12">
        <v>300</v>
      </c>
      <c r="H356" s="10"/>
      <c r="I356" s="10">
        <v>475.8</v>
      </c>
      <c r="J356" s="30"/>
      <c r="K356" s="22">
        <v>369.2</v>
      </c>
      <c r="L356" s="22"/>
      <c r="M356" s="22"/>
      <c r="N356" s="22"/>
      <c r="O356" s="22">
        <f>J356+K356+M356+N356+L356</f>
        <v>369.2</v>
      </c>
      <c r="P356" s="10"/>
      <c r="Q356" s="10"/>
      <c r="R356" s="10"/>
      <c r="S356" s="10"/>
      <c r="T356" s="72">
        <f>O356+P356+Q356+R356+S356</f>
        <v>369.2</v>
      </c>
      <c r="U356" s="60"/>
    </row>
    <row r="357" spans="1:21" ht="18.75" x14ac:dyDescent="0.2">
      <c r="A357" s="24"/>
      <c r="B357" s="3" t="s">
        <v>26</v>
      </c>
      <c r="C357" s="11">
        <v>905</v>
      </c>
      <c r="D357" s="13" t="s">
        <v>5</v>
      </c>
      <c r="E357" s="13" t="s">
        <v>4</v>
      </c>
      <c r="F357" s="11" t="s">
        <v>131</v>
      </c>
      <c r="G357" s="12"/>
      <c r="H357" s="10">
        <f t="shared" ref="H357" si="285">H358+H360+H362+H364</f>
        <v>0</v>
      </c>
      <c r="I357" s="10">
        <f t="shared" ref="I357:J357" si="286">I358+I360+I362+I364</f>
        <v>13092.3</v>
      </c>
      <c r="J357" s="30">
        <f t="shared" si="286"/>
        <v>0</v>
      </c>
      <c r="K357" s="10">
        <f t="shared" ref="K357" si="287">K358+K360+K362+K364</f>
        <v>15579.300000000001</v>
      </c>
      <c r="L357" s="10"/>
      <c r="M357" s="10"/>
      <c r="N357" s="10"/>
      <c r="O357" s="22">
        <f>O358+O360+O362+O364</f>
        <v>15579.300000000001</v>
      </c>
      <c r="P357" s="22">
        <f t="shared" ref="P357:T357" si="288">P358+P360+P362+P364</f>
        <v>0</v>
      </c>
      <c r="Q357" s="22">
        <f t="shared" si="288"/>
        <v>0</v>
      </c>
      <c r="R357" s="22">
        <f t="shared" si="288"/>
        <v>0</v>
      </c>
      <c r="S357" s="22">
        <f t="shared" si="288"/>
        <v>0</v>
      </c>
      <c r="T357" s="22">
        <f t="shared" si="288"/>
        <v>15579.300000000001</v>
      </c>
      <c r="U357" s="60"/>
    </row>
    <row r="358" spans="1:21" ht="37.5" x14ac:dyDescent="0.2">
      <c r="A358" s="24" t="s">
        <v>0</v>
      </c>
      <c r="B358" s="3" t="s">
        <v>82</v>
      </c>
      <c r="C358" s="11">
        <v>905</v>
      </c>
      <c r="D358" s="11" t="s">
        <v>5</v>
      </c>
      <c r="E358" s="11" t="s">
        <v>4</v>
      </c>
      <c r="F358" s="11" t="s">
        <v>241</v>
      </c>
      <c r="G358" s="12" t="s">
        <v>0</v>
      </c>
      <c r="H358" s="10">
        <f t="shared" ref="H358:K358" si="289">H359</f>
        <v>0</v>
      </c>
      <c r="I358" s="10">
        <f t="shared" si="289"/>
        <v>3005.4</v>
      </c>
      <c r="J358" s="30">
        <f t="shared" si="289"/>
        <v>0</v>
      </c>
      <c r="K358" s="10">
        <f t="shared" si="289"/>
        <v>3292.6</v>
      </c>
      <c r="L358" s="10"/>
      <c r="M358" s="10"/>
      <c r="N358" s="10"/>
      <c r="O358" s="22">
        <f>O359</f>
        <v>3292.6</v>
      </c>
      <c r="P358" s="22">
        <f t="shared" ref="P358:T358" si="290">P359</f>
        <v>0</v>
      </c>
      <c r="Q358" s="22">
        <f t="shared" si="290"/>
        <v>0</v>
      </c>
      <c r="R358" s="22">
        <f t="shared" si="290"/>
        <v>0</v>
      </c>
      <c r="S358" s="22">
        <f t="shared" si="290"/>
        <v>0</v>
      </c>
      <c r="T358" s="22">
        <f t="shared" si="290"/>
        <v>3292.6</v>
      </c>
      <c r="U358" s="60"/>
    </row>
    <row r="359" spans="1:21" ht="18.75" x14ac:dyDescent="0.2">
      <c r="A359" s="24" t="s">
        <v>0</v>
      </c>
      <c r="B359" s="3" t="s">
        <v>12</v>
      </c>
      <c r="C359" s="11">
        <v>905</v>
      </c>
      <c r="D359" s="11">
        <v>10</v>
      </c>
      <c r="E359" s="13" t="s">
        <v>4</v>
      </c>
      <c r="F359" s="11" t="s">
        <v>241</v>
      </c>
      <c r="G359" s="12">
        <v>300</v>
      </c>
      <c r="H359" s="10"/>
      <c r="I359" s="10">
        <v>3005.4</v>
      </c>
      <c r="J359" s="30"/>
      <c r="K359" s="22">
        <v>3292.6</v>
      </c>
      <c r="L359" s="22"/>
      <c r="M359" s="22"/>
      <c r="N359" s="22"/>
      <c r="O359" s="22">
        <f>J359+K359+M359+N359+L359</f>
        <v>3292.6</v>
      </c>
      <c r="P359" s="10"/>
      <c r="Q359" s="10"/>
      <c r="R359" s="10"/>
      <c r="S359" s="10"/>
      <c r="T359" s="72">
        <f>O359+P359+Q359+R359+S359</f>
        <v>3292.6</v>
      </c>
      <c r="U359" s="60"/>
    </row>
    <row r="360" spans="1:21" ht="75" x14ac:dyDescent="0.2">
      <c r="A360" s="24" t="s">
        <v>0</v>
      </c>
      <c r="B360" s="3" t="s">
        <v>227</v>
      </c>
      <c r="C360" s="11">
        <v>905</v>
      </c>
      <c r="D360" s="11" t="s">
        <v>5</v>
      </c>
      <c r="E360" s="11" t="s">
        <v>4</v>
      </c>
      <c r="F360" s="11" t="s">
        <v>242</v>
      </c>
      <c r="G360" s="12" t="s">
        <v>0</v>
      </c>
      <c r="H360" s="10">
        <f t="shared" ref="H360:K360" si="291">H361</f>
        <v>0</v>
      </c>
      <c r="I360" s="10">
        <f t="shared" si="291"/>
        <v>9992.9</v>
      </c>
      <c r="J360" s="30">
        <f t="shared" si="291"/>
        <v>0</v>
      </c>
      <c r="K360" s="10">
        <f t="shared" si="291"/>
        <v>12192.7</v>
      </c>
      <c r="L360" s="10"/>
      <c r="M360" s="10"/>
      <c r="N360" s="10"/>
      <c r="O360" s="22">
        <f>O361</f>
        <v>12192.7</v>
      </c>
      <c r="P360" s="22">
        <f t="shared" ref="P360:T360" si="292">P361</f>
        <v>0</v>
      </c>
      <c r="Q360" s="22">
        <f t="shared" si="292"/>
        <v>0</v>
      </c>
      <c r="R360" s="22">
        <f t="shared" si="292"/>
        <v>0</v>
      </c>
      <c r="S360" s="22">
        <f t="shared" si="292"/>
        <v>0</v>
      </c>
      <c r="T360" s="22">
        <f t="shared" si="292"/>
        <v>12192.7</v>
      </c>
      <c r="U360" s="60"/>
    </row>
    <row r="361" spans="1:21" ht="18.75" x14ac:dyDescent="0.2">
      <c r="A361" s="24" t="s">
        <v>0</v>
      </c>
      <c r="B361" s="3" t="s">
        <v>12</v>
      </c>
      <c r="C361" s="11">
        <v>905</v>
      </c>
      <c r="D361" s="11" t="s">
        <v>5</v>
      </c>
      <c r="E361" s="11" t="s">
        <v>4</v>
      </c>
      <c r="F361" s="11" t="s">
        <v>242</v>
      </c>
      <c r="G361" s="12">
        <v>300</v>
      </c>
      <c r="H361" s="10"/>
      <c r="I361" s="10">
        <v>9992.9</v>
      </c>
      <c r="J361" s="30"/>
      <c r="K361" s="22">
        <v>12192.7</v>
      </c>
      <c r="L361" s="22"/>
      <c r="M361" s="22"/>
      <c r="N361" s="22"/>
      <c r="O361" s="22">
        <f>J361+K361+M361+N361+L361</f>
        <v>12192.7</v>
      </c>
      <c r="P361" s="10"/>
      <c r="Q361" s="10"/>
      <c r="R361" s="10"/>
      <c r="S361" s="10"/>
      <c r="T361" s="72">
        <f>O361+P361+Q361+R361+S361</f>
        <v>12192.7</v>
      </c>
      <c r="U361" s="60"/>
    </row>
    <row r="362" spans="1:21" ht="56.25" x14ac:dyDescent="0.2">
      <c r="A362" s="24"/>
      <c r="B362" s="3" t="s">
        <v>226</v>
      </c>
      <c r="C362" s="11">
        <v>905</v>
      </c>
      <c r="D362" s="11" t="s">
        <v>5</v>
      </c>
      <c r="E362" s="11" t="s">
        <v>4</v>
      </c>
      <c r="F362" s="11" t="s">
        <v>243</v>
      </c>
      <c r="G362" s="12" t="s">
        <v>0</v>
      </c>
      <c r="H362" s="10">
        <f t="shared" ref="H362:K362" si="293">H363</f>
        <v>0</v>
      </c>
      <c r="I362" s="10">
        <f t="shared" si="293"/>
        <v>34</v>
      </c>
      <c r="J362" s="30">
        <f t="shared" si="293"/>
        <v>0</v>
      </c>
      <c r="K362" s="10">
        <f t="shared" si="293"/>
        <v>34</v>
      </c>
      <c r="L362" s="10"/>
      <c r="M362" s="10"/>
      <c r="N362" s="10"/>
      <c r="O362" s="22">
        <f>O363</f>
        <v>34</v>
      </c>
      <c r="P362" s="22">
        <f t="shared" ref="P362:T362" si="294">P363</f>
        <v>0</v>
      </c>
      <c r="Q362" s="22">
        <f t="shared" si="294"/>
        <v>0</v>
      </c>
      <c r="R362" s="22">
        <f t="shared" si="294"/>
        <v>0</v>
      </c>
      <c r="S362" s="22">
        <f t="shared" si="294"/>
        <v>0</v>
      </c>
      <c r="T362" s="22">
        <f t="shared" si="294"/>
        <v>34</v>
      </c>
      <c r="U362" s="60"/>
    </row>
    <row r="363" spans="1:21" ht="18.75" x14ac:dyDescent="0.2">
      <c r="A363" s="24"/>
      <c r="B363" s="3" t="s">
        <v>12</v>
      </c>
      <c r="C363" s="11">
        <v>905</v>
      </c>
      <c r="D363" s="11" t="s">
        <v>5</v>
      </c>
      <c r="E363" s="11" t="s">
        <v>4</v>
      </c>
      <c r="F363" s="11" t="s">
        <v>243</v>
      </c>
      <c r="G363" s="12">
        <v>300</v>
      </c>
      <c r="H363" s="10"/>
      <c r="I363" s="10">
        <v>34</v>
      </c>
      <c r="J363" s="30"/>
      <c r="K363" s="22">
        <v>34</v>
      </c>
      <c r="L363" s="22"/>
      <c r="M363" s="22"/>
      <c r="N363" s="22"/>
      <c r="O363" s="22">
        <f>J363+K363+M363+N363+L363</f>
        <v>34</v>
      </c>
      <c r="P363" s="10"/>
      <c r="Q363" s="10"/>
      <c r="R363" s="10"/>
      <c r="S363" s="10"/>
      <c r="T363" s="72">
        <f>O363+P363+Q363+R363+S363</f>
        <v>34</v>
      </c>
      <c r="U363" s="60"/>
    </row>
    <row r="364" spans="1:21" ht="79.5" customHeight="1" x14ac:dyDescent="0.2">
      <c r="A364" s="28"/>
      <c r="B364" s="3" t="s">
        <v>375</v>
      </c>
      <c r="C364" s="11">
        <v>905</v>
      </c>
      <c r="D364" s="11" t="s">
        <v>5</v>
      </c>
      <c r="E364" s="11" t="s">
        <v>4</v>
      </c>
      <c r="F364" s="11" t="s">
        <v>244</v>
      </c>
      <c r="G364" s="12"/>
      <c r="H364" s="10">
        <f t="shared" ref="H364:K364" si="295">H365</f>
        <v>0</v>
      </c>
      <c r="I364" s="10">
        <f t="shared" si="295"/>
        <v>60</v>
      </c>
      <c r="J364" s="30">
        <f t="shared" si="295"/>
        <v>0</v>
      </c>
      <c r="K364" s="10">
        <f t="shared" si="295"/>
        <v>60</v>
      </c>
      <c r="L364" s="10"/>
      <c r="M364" s="10"/>
      <c r="N364" s="10"/>
      <c r="O364" s="22">
        <f>O365</f>
        <v>60</v>
      </c>
      <c r="P364" s="22">
        <f t="shared" ref="P364:T364" si="296">P365</f>
        <v>0</v>
      </c>
      <c r="Q364" s="22">
        <f t="shared" si="296"/>
        <v>0</v>
      </c>
      <c r="R364" s="22">
        <f t="shared" si="296"/>
        <v>0</v>
      </c>
      <c r="S364" s="22">
        <f t="shared" si="296"/>
        <v>0</v>
      </c>
      <c r="T364" s="22">
        <f t="shared" si="296"/>
        <v>60</v>
      </c>
      <c r="U364" s="60"/>
    </row>
    <row r="365" spans="1:21" ht="18.75" x14ac:dyDescent="0.2">
      <c r="A365" s="24"/>
      <c r="B365" s="3" t="s">
        <v>12</v>
      </c>
      <c r="C365" s="11">
        <v>905</v>
      </c>
      <c r="D365" s="11" t="s">
        <v>5</v>
      </c>
      <c r="E365" s="11" t="s">
        <v>4</v>
      </c>
      <c r="F365" s="11" t="s">
        <v>244</v>
      </c>
      <c r="G365" s="12">
        <v>300</v>
      </c>
      <c r="H365" s="10"/>
      <c r="I365" s="10">
        <v>60</v>
      </c>
      <c r="J365" s="30"/>
      <c r="K365" s="22">
        <v>60</v>
      </c>
      <c r="L365" s="22"/>
      <c r="M365" s="22"/>
      <c r="N365" s="22"/>
      <c r="O365" s="22">
        <f>J365+K365+M365+N365+L365</f>
        <v>60</v>
      </c>
      <c r="P365" s="10"/>
      <c r="Q365" s="10"/>
      <c r="R365" s="10"/>
      <c r="S365" s="10"/>
      <c r="T365" s="72">
        <f>O365+P365+Q365+R365+S365</f>
        <v>60</v>
      </c>
      <c r="U365" s="60"/>
    </row>
    <row r="366" spans="1:21" ht="37.5" x14ac:dyDescent="0.2">
      <c r="A366" s="28">
        <v>5</v>
      </c>
      <c r="B366" s="7" t="s">
        <v>83</v>
      </c>
      <c r="C366" s="8">
        <v>906</v>
      </c>
      <c r="D366" s="8" t="s">
        <v>0</v>
      </c>
      <c r="E366" s="8" t="s">
        <v>0</v>
      </c>
      <c r="F366" s="8" t="s">
        <v>0</v>
      </c>
      <c r="G366" s="9" t="s">
        <v>0</v>
      </c>
      <c r="H366" s="10">
        <f t="shared" ref="H366:K369" si="297">H367</f>
        <v>1677.9</v>
      </c>
      <c r="I366" s="10">
        <f t="shared" si="297"/>
        <v>601.30000000000007</v>
      </c>
      <c r="J366" s="23">
        <f t="shared" si="297"/>
        <v>1943.31</v>
      </c>
      <c r="K366" s="16">
        <f t="shared" si="297"/>
        <v>625.79999999999995</v>
      </c>
      <c r="L366" s="16"/>
      <c r="M366" s="16"/>
      <c r="N366" s="16"/>
      <c r="O366" s="21">
        <f>O367</f>
        <v>2569.1099999999997</v>
      </c>
      <c r="P366" s="21">
        <f t="shared" ref="P366:T369" si="298">P367</f>
        <v>0</v>
      </c>
      <c r="Q366" s="21">
        <f t="shared" si="298"/>
        <v>0</v>
      </c>
      <c r="R366" s="21">
        <f t="shared" si="298"/>
        <v>0</v>
      </c>
      <c r="S366" s="21">
        <f t="shared" si="298"/>
        <v>0</v>
      </c>
      <c r="T366" s="21">
        <f t="shared" si="298"/>
        <v>2569.1099999999997</v>
      </c>
      <c r="U366" s="60"/>
    </row>
    <row r="367" spans="1:21" ht="18.75" x14ac:dyDescent="0.2">
      <c r="A367" s="24"/>
      <c r="B367" s="3" t="s">
        <v>33</v>
      </c>
      <c r="C367" s="11">
        <v>906</v>
      </c>
      <c r="D367" s="11" t="s">
        <v>15</v>
      </c>
      <c r="E367" s="11" t="s">
        <v>0</v>
      </c>
      <c r="F367" s="11" t="s">
        <v>0</v>
      </c>
      <c r="G367" s="12" t="s">
        <v>0</v>
      </c>
      <c r="H367" s="10">
        <f t="shared" si="297"/>
        <v>1677.9</v>
      </c>
      <c r="I367" s="10">
        <f t="shared" si="297"/>
        <v>601.30000000000007</v>
      </c>
      <c r="J367" s="30">
        <f t="shared" si="297"/>
        <v>1943.31</v>
      </c>
      <c r="K367" s="10">
        <f t="shared" si="297"/>
        <v>625.79999999999995</v>
      </c>
      <c r="L367" s="10"/>
      <c r="M367" s="10"/>
      <c r="N367" s="10"/>
      <c r="O367" s="22">
        <f>O368</f>
        <v>2569.1099999999997</v>
      </c>
      <c r="P367" s="22">
        <f t="shared" si="298"/>
        <v>0</v>
      </c>
      <c r="Q367" s="22">
        <f t="shared" si="298"/>
        <v>0</v>
      </c>
      <c r="R367" s="22">
        <f t="shared" si="298"/>
        <v>0</v>
      </c>
      <c r="S367" s="22">
        <f t="shared" si="298"/>
        <v>0</v>
      </c>
      <c r="T367" s="22">
        <f t="shared" si="298"/>
        <v>2569.1099999999997</v>
      </c>
      <c r="U367" s="60"/>
    </row>
    <row r="368" spans="1:21" ht="56.25" x14ac:dyDescent="0.2">
      <c r="A368" s="24"/>
      <c r="B368" s="3" t="s">
        <v>44</v>
      </c>
      <c r="C368" s="11">
        <v>906</v>
      </c>
      <c r="D368" s="11" t="s">
        <v>15</v>
      </c>
      <c r="E368" s="11" t="s">
        <v>22</v>
      </c>
      <c r="F368" s="11" t="s">
        <v>0</v>
      </c>
      <c r="G368" s="12" t="s">
        <v>0</v>
      </c>
      <c r="H368" s="10">
        <f t="shared" si="297"/>
        <v>1677.9</v>
      </c>
      <c r="I368" s="10">
        <f t="shared" si="297"/>
        <v>601.30000000000007</v>
      </c>
      <c r="J368" s="30">
        <f t="shared" si="297"/>
        <v>1943.31</v>
      </c>
      <c r="K368" s="10">
        <f t="shared" si="297"/>
        <v>625.79999999999995</v>
      </c>
      <c r="L368" s="10"/>
      <c r="M368" s="10"/>
      <c r="N368" s="10"/>
      <c r="O368" s="22">
        <f>O369</f>
        <v>2569.1099999999997</v>
      </c>
      <c r="P368" s="22">
        <f t="shared" si="298"/>
        <v>0</v>
      </c>
      <c r="Q368" s="22">
        <f t="shared" si="298"/>
        <v>0</v>
      </c>
      <c r="R368" s="22">
        <f t="shared" si="298"/>
        <v>0</v>
      </c>
      <c r="S368" s="22">
        <f t="shared" si="298"/>
        <v>0</v>
      </c>
      <c r="T368" s="22">
        <f t="shared" si="298"/>
        <v>2569.1099999999997</v>
      </c>
      <c r="U368" s="60"/>
    </row>
    <row r="369" spans="1:21" ht="18.75" x14ac:dyDescent="0.2">
      <c r="A369" s="24"/>
      <c r="B369" s="3" t="s">
        <v>26</v>
      </c>
      <c r="C369" s="11">
        <v>906</v>
      </c>
      <c r="D369" s="11" t="s">
        <v>15</v>
      </c>
      <c r="E369" s="11" t="s">
        <v>22</v>
      </c>
      <c r="F369" s="11" t="s">
        <v>131</v>
      </c>
      <c r="G369" s="12" t="s">
        <v>0</v>
      </c>
      <c r="H369" s="10">
        <f t="shared" si="297"/>
        <v>1677.9</v>
      </c>
      <c r="I369" s="10">
        <f t="shared" si="297"/>
        <v>601.30000000000007</v>
      </c>
      <c r="J369" s="30">
        <f t="shared" si="297"/>
        <v>1943.31</v>
      </c>
      <c r="K369" s="10">
        <f t="shared" si="297"/>
        <v>625.79999999999995</v>
      </c>
      <c r="L369" s="10"/>
      <c r="M369" s="10"/>
      <c r="N369" s="10"/>
      <c r="O369" s="22">
        <f>O370</f>
        <v>2569.1099999999997</v>
      </c>
      <c r="P369" s="22">
        <f t="shared" si="298"/>
        <v>0</v>
      </c>
      <c r="Q369" s="22">
        <f t="shared" si="298"/>
        <v>0</v>
      </c>
      <c r="R369" s="22">
        <f t="shared" si="298"/>
        <v>0</v>
      </c>
      <c r="S369" s="22">
        <f t="shared" si="298"/>
        <v>0</v>
      </c>
      <c r="T369" s="22">
        <f t="shared" si="298"/>
        <v>2569.1099999999997</v>
      </c>
      <c r="U369" s="60"/>
    </row>
    <row r="370" spans="1:21" ht="23.25" customHeight="1" x14ac:dyDescent="0.2">
      <c r="A370" s="24"/>
      <c r="B370" s="3" t="s">
        <v>84</v>
      </c>
      <c r="C370" s="11">
        <v>906</v>
      </c>
      <c r="D370" s="11" t="s">
        <v>15</v>
      </c>
      <c r="E370" s="11" t="s">
        <v>22</v>
      </c>
      <c r="F370" s="11" t="s">
        <v>188</v>
      </c>
      <c r="G370" s="12" t="s">
        <v>0</v>
      </c>
      <c r="H370" s="10">
        <f t="shared" ref="H370:J370" si="299">H371+H373+H377</f>
        <v>1677.9</v>
      </c>
      <c r="I370" s="10">
        <f t="shared" si="299"/>
        <v>601.30000000000007</v>
      </c>
      <c r="J370" s="30">
        <f t="shared" si="299"/>
        <v>1943.31</v>
      </c>
      <c r="K370" s="10">
        <f t="shared" ref="K370" si="300">K371+K373+K377</f>
        <v>625.79999999999995</v>
      </c>
      <c r="L370" s="10"/>
      <c r="M370" s="10"/>
      <c r="N370" s="10"/>
      <c r="O370" s="22">
        <f>O371+O373+O377</f>
        <v>2569.1099999999997</v>
      </c>
      <c r="P370" s="22">
        <f t="shared" ref="P370:T370" si="301">P371+P373+P377</f>
        <v>0</v>
      </c>
      <c r="Q370" s="22">
        <f t="shared" si="301"/>
        <v>0</v>
      </c>
      <c r="R370" s="22">
        <f t="shared" si="301"/>
        <v>0</v>
      </c>
      <c r="S370" s="22">
        <f t="shared" si="301"/>
        <v>0</v>
      </c>
      <c r="T370" s="22">
        <f t="shared" si="301"/>
        <v>2569.1099999999997</v>
      </c>
      <c r="U370" s="60"/>
    </row>
    <row r="371" spans="1:21" ht="37.5" x14ac:dyDescent="0.2">
      <c r="A371" s="24"/>
      <c r="B371" s="3" t="s">
        <v>85</v>
      </c>
      <c r="C371" s="11">
        <v>906</v>
      </c>
      <c r="D371" s="11" t="s">
        <v>15</v>
      </c>
      <c r="E371" s="11" t="s">
        <v>22</v>
      </c>
      <c r="F371" s="11" t="s">
        <v>189</v>
      </c>
      <c r="G371" s="12" t="s">
        <v>0</v>
      </c>
      <c r="H371" s="10">
        <f t="shared" ref="H371:K371" si="302">H372</f>
        <v>1049.9000000000001</v>
      </c>
      <c r="I371" s="10">
        <f t="shared" si="302"/>
        <v>0</v>
      </c>
      <c r="J371" s="30">
        <f t="shared" si="302"/>
        <v>1288.8117</v>
      </c>
      <c r="K371" s="10">
        <f t="shared" si="302"/>
        <v>0</v>
      </c>
      <c r="L371" s="10"/>
      <c r="M371" s="10"/>
      <c r="N371" s="10"/>
      <c r="O371" s="22">
        <f>O372</f>
        <v>1288.8117</v>
      </c>
      <c r="P371" s="22">
        <f t="shared" ref="P371:T371" si="303">P372</f>
        <v>0</v>
      </c>
      <c r="Q371" s="22">
        <f t="shared" si="303"/>
        <v>0</v>
      </c>
      <c r="R371" s="22">
        <f t="shared" si="303"/>
        <v>0</v>
      </c>
      <c r="S371" s="22">
        <f t="shared" si="303"/>
        <v>0</v>
      </c>
      <c r="T371" s="22">
        <f t="shared" si="303"/>
        <v>1288.8117</v>
      </c>
      <c r="U371" s="60"/>
    </row>
    <row r="372" spans="1:21" ht="75" x14ac:dyDescent="0.2">
      <c r="A372" s="24"/>
      <c r="B372" s="3" t="s">
        <v>16</v>
      </c>
      <c r="C372" s="11">
        <v>906</v>
      </c>
      <c r="D372" s="11" t="s">
        <v>15</v>
      </c>
      <c r="E372" s="11" t="s">
        <v>22</v>
      </c>
      <c r="F372" s="11" t="s">
        <v>189</v>
      </c>
      <c r="G372" s="12" t="s">
        <v>17</v>
      </c>
      <c r="H372" s="10">
        <v>1049.9000000000001</v>
      </c>
      <c r="I372" s="10"/>
      <c r="J372" s="30">
        <f>989.8707+298.941</f>
        <v>1288.8117</v>
      </c>
      <c r="K372" s="22"/>
      <c r="L372" s="22"/>
      <c r="M372" s="22"/>
      <c r="N372" s="22"/>
      <c r="O372" s="22">
        <f>J372+K372+M372+N372+L372</f>
        <v>1288.8117</v>
      </c>
      <c r="P372" s="10"/>
      <c r="Q372" s="10"/>
      <c r="R372" s="10"/>
      <c r="S372" s="10"/>
      <c r="T372" s="72">
        <f>O372+P372+Q372+R372+S372</f>
        <v>1288.8117</v>
      </c>
      <c r="U372" s="60"/>
    </row>
    <row r="373" spans="1:21" ht="18.75" x14ac:dyDescent="0.2">
      <c r="A373" s="24"/>
      <c r="B373" s="3" t="s">
        <v>25</v>
      </c>
      <c r="C373" s="11">
        <v>906</v>
      </c>
      <c r="D373" s="11" t="s">
        <v>15</v>
      </c>
      <c r="E373" s="11" t="s">
        <v>22</v>
      </c>
      <c r="F373" s="11" t="s">
        <v>190</v>
      </c>
      <c r="G373" s="12" t="s">
        <v>0</v>
      </c>
      <c r="H373" s="10">
        <f t="shared" ref="H373:K373" si="304">H374+H375+H376</f>
        <v>628.00000000000011</v>
      </c>
      <c r="I373" s="10">
        <f t="shared" si="304"/>
        <v>0</v>
      </c>
      <c r="J373" s="30">
        <f t="shared" si="304"/>
        <v>654.49829999999997</v>
      </c>
      <c r="K373" s="10">
        <f t="shared" si="304"/>
        <v>0</v>
      </c>
      <c r="L373" s="10"/>
      <c r="M373" s="10"/>
      <c r="N373" s="10"/>
      <c r="O373" s="22">
        <f>O374+O375+O376</f>
        <v>654.49829999999997</v>
      </c>
      <c r="P373" s="22">
        <f t="shared" ref="P373:T373" si="305">P374+P375+P376</f>
        <v>0</v>
      </c>
      <c r="Q373" s="22">
        <f t="shared" si="305"/>
        <v>0</v>
      </c>
      <c r="R373" s="22">
        <f t="shared" si="305"/>
        <v>0</v>
      </c>
      <c r="S373" s="22">
        <f t="shared" si="305"/>
        <v>0</v>
      </c>
      <c r="T373" s="22">
        <f t="shared" si="305"/>
        <v>654.49829999999997</v>
      </c>
      <c r="U373" s="60"/>
    </row>
    <row r="374" spans="1:21" ht="75" x14ac:dyDescent="0.2">
      <c r="A374" s="24"/>
      <c r="B374" s="3" t="s">
        <v>16</v>
      </c>
      <c r="C374" s="11">
        <v>906</v>
      </c>
      <c r="D374" s="11" t="s">
        <v>15</v>
      </c>
      <c r="E374" s="11" t="s">
        <v>22</v>
      </c>
      <c r="F374" s="11" t="s">
        <v>190</v>
      </c>
      <c r="G374" s="12" t="s">
        <v>17</v>
      </c>
      <c r="H374" s="10">
        <v>590.70000000000005</v>
      </c>
      <c r="I374" s="10"/>
      <c r="J374" s="30">
        <f>471.9649+142.5334</f>
        <v>614.49829999999997</v>
      </c>
      <c r="K374" s="22"/>
      <c r="L374" s="22"/>
      <c r="M374" s="22"/>
      <c r="N374" s="22"/>
      <c r="O374" s="22">
        <f>J374+K374+M374+N374+L374</f>
        <v>614.49829999999997</v>
      </c>
      <c r="P374" s="10"/>
      <c r="Q374" s="10"/>
      <c r="R374" s="10"/>
      <c r="S374" s="10"/>
      <c r="T374" s="72">
        <f>O374+P374+Q374+R374+S374</f>
        <v>614.49829999999997</v>
      </c>
      <c r="U374" s="60"/>
    </row>
    <row r="375" spans="1:21" ht="37.5" x14ac:dyDescent="0.2">
      <c r="A375" s="24"/>
      <c r="B375" s="3" t="s">
        <v>166</v>
      </c>
      <c r="C375" s="11">
        <v>906</v>
      </c>
      <c r="D375" s="11" t="s">
        <v>15</v>
      </c>
      <c r="E375" s="11" t="s">
        <v>22</v>
      </c>
      <c r="F375" s="11" t="s">
        <v>190</v>
      </c>
      <c r="G375" s="12" t="s">
        <v>7</v>
      </c>
      <c r="H375" s="10">
        <v>37.1</v>
      </c>
      <c r="I375" s="10"/>
      <c r="J375" s="30">
        <f>1.3+3.5+14.4+20.5</f>
        <v>39.700000000000003</v>
      </c>
      <c r="K375" s="22"/>
      <c r="L375" s="22"/>
      <c r="M375" s="22"/>
      <c r="N375" s="22"/>
      <c r="O375" s="22">
        <f>J375+K375+M375+N375+L375</f>
        <v>39.700000000000003</v>
      </c>
      <c r="P375" s="10"/>
      <c r="Q375" s="10"/>
      <c r="R375" s="10"/>
      <c r="S375" s="10"/>
      <c r="T375" s="72">
        <f t="shared" ref="T375:T376" si="306">O375+P375+Q375+R375+S375</f>
        <v>39.700000000000003</v>
      </c>
      <c r="U375" s="60"/>
    </row>
    <row r="376" spans="1:21" ht="18.75" x14ac:dyDescent="0.2">
      <c r="A376" s="24"/>
      <c r="B376" s="3" t="s">
        <v>18</v>
      </c>
      <c r="C376" s="11">
        <v>906</v>
      </c>
      <c r="D376" s="13" t="s">
        <v>15</v>
      </c>
      <c r="E376" s="13" t="s">
        <v>22</v>
      </c>
      <c r="F376" s="11" t="s">
        <v>190</v>
      </c>
      <c r="G376" s="12">
        <v>800</v>
      </c>
      <c r="H376" s="10">
        <v>0.2</v>
      </c>
      <c r="I376" s="10"/>
      <c r="J376" s="30">
        <v>0.3</v>
      </c>
      <c r="K376" s="22"/>
      <c r="L376" s="22"/>
      <c r="M376" s="22"/>
      <c r="N376" s="22"/>
      <c r="O376" s="22">
        <f>J376+K376+M376+N376+L376</f>
        <v>0.3</v>
      </c>
      <c r="P376" s="10"/>
      <c r="Q376" s="10"/>
      <c r="R376" s="10"/>
      <c r="S376" s="10"/>
      <c r="T376" s="72">
        <f t="shared" si="306"/>
        <v>0.3</v>
      </c>
      <c r="U376" s="60"/>
    </row>
    <row r="377" spans="1:21" ht="37.5" x14ac:dyDescent="0.2">
      <c r="A377" s="24"/>
      <c r="B377" s="3" t="s">
        <v>86</v>
      </c>
      <c r="C377" s="11">
        <v>906</v>
      </c>
      <c r="D377" s="11" t="s">
        <v>15</v>
      </c>
      <c r="E377" s="11" t="s">
        <v>22</v>
      </c>
      <c r="F377" s="11" t="s">
        <v>191</v>
      </c>
      <c r="G377" s="12" t="s">
        <v>0</v>
      </c>
      <c r="H377" s="10">
        <f t="shared" ref="H377:K377" si="307">H378+H379</f>
        <v>0</v>
      </c>
      <c r="I377" s="10">
        <f t="shared" si="307"/>
        <v>601.30000000000007</v>
      </c>
      <c r="J377" s="30">
        <f t="shared" si="307"/>
        <v>0</v>
      </c>
      <c r="K377" s="10">
        <f t="shared" si="307"/>
        <v>625.79999999999995</v>
      </c>
      <c r="L377" s="10"/>
      <c r="M377" s="10"/>
      <c r="N377" s="10"/>
      <c r="O377" s="22">
        <f>O378+O379</f>
        <v>625.79999999999995</v>
      </c>
      <c r="P377" s="22">
        <f t="shared" ref="P377:T377" si="308">P378+P379</f>
        <v>0</v>
      </c>
      <c r="Q377" s="22">
        <f t="shared" si="308"/>
        <v>0</v>
      </c>
      <c r="R377" s="22">
        <f t="shared" si="308"/>
        <v>0</v>
      </c>
      <c r="S377" s="22">
        <f t="shared" si="308"/>
        <v>0</v>
      </c>
      <c r="T377" s="22">
        <f t="shared" si="308"/>
        <v>625.79999999999995</v>
      </c>
      <c r="U377" s="60"/>
    </row>
    <row r="378" spans="1:21" ht="75" x14ac:dyDescent="0.2">
      <c r="A378" s="28"/>
      <c r="B378" s="3" t="s">
        <v>16</v>
      </c>
      <c r="C378" s="11">
        <v>906</v>
      </c>
      <c r="D378" s="11" t="s">
        <v>15</v>
      </c>
      <c r="E378" s="11" t="s">
        <v>22</v>
      </c>
      <c r="F378" s="11" t="s">
        <v>191</v>
      </c>
      <c r="G378" s="12" t="s">
        <v>17</v>
      </c>
      <c r="H378" s="10"/>
      <c r="I378" s="10">
        <v>590.70000000000005</v>
      </c>
      <c r="J378" s="30"/>
      <c r="K378" s="22">
        <v>614.4</v>
      </c>
      <c r="L378" s="22"/>
      <c r="M378" s="22"/>
      <c r="N378" s="22"/>
      <c r="O378" s="22">
        <f>J378+K378+M378+N378+L378</f>
        <v>614.4</v>
      </c>
      <c r="P378" s="10"/>
      <c r="Q378" s="10"/>
      <c r="R378" s="10"/>
      <c r="S378" s="10"/>
      <c r="T378" s="72">
        <f>O378+P378+Q378+R378+S378</f>
        <v>614.4</v>
      </c>
      <c r="U378" s="60"/>
    </row>
    <row r="379" spans="1:21" ht="37.5" x14ac:dyDescent="0.2">
      <c r="A379" s="24" t="s">
        <v>0</v>
      </c>
      <c r="B379" s="3" t="s">
        <v>166</v>
      </c>
      <c r="C379" s="11">
        <v>906</v>
      </c>
      <c r="D379" s="11" t="s">
        <v>15</v>
      </c>
      <c r="E379" s="11" t="s">
        <v>22</v>
      </c>
      <c r="F379" s="11" t="s">
        <v>191</v>
      </c>
      <c r="G379" s="12" t="s">
        <v>7</v>
      </c>
      <c r="H379" s="10"/>
      <c r="I379" s="10">
        <v>10.6</v>
      </c>
      <c r="J379" s="30"/>
      <c r="K379" s="22">
        <v>11.4</v>
      </c>
      <c r="L379" s="22"/>
      <c r="M379" s="22"/>
      <c r="N379" s="22"/>
      <c r="O379" s="22">
        <f>J379+K379+M379+N379+L379</f>
        <v>11.4</v>
      </c>
      <c r="P379" s="10"/>
      <c r="Q379" s="10"/>
      <c r="R379" s="10"/>
      <c r="S379" s="10"/>
      <c r="T379" s="72">
        <f>O379+P379+Q379+R379+S379</f>
        <v>11.4</v>
      </c>
      <c r="U379" s="60"/>
    </row>
    <row r="380" spans="1:21" ht="37.5" x14ac:dyDescent="0.2">
      <c r="A380" s="28">
        <v>6</v>
      </c>
      <c r="B380" s="7" t="s">
        <v>88</v>
      </c>
      <c r="C380" s="8">
        <v>908</v>
      </c>
      <c r="D380" s="8"/>
      <c r="E380" s="8"/>
      <c r="F380" s="8"/>
      <c r="G380" s="9"/>
      <c r="H380" s="10" t="e">
        <f>H381+H457+H472+H515+H537+H549+H579+H599</f>
        <v>#REF!</v>
      </c>
      <c r="I380" s="10" t="e">
        <f>I381+I457+I472+I515+I537+I549+I579+I599</f>
        <v>#REF!</v>
      </c>
      <c r="J380" s="23" t="e">
        <f>J381+J457+J472+J515+J537+J549+J579+J599</f>
        <v>#REF!</v>
      </c>
      <c r="K380" s="23" t="e">
        <f>K381+K457+K472+K515+K537+K549+K579+K599</f>
        <v>#REF!</v>
      </c>
      <c r="L380" s="31"/>
      <c r="M380" s="16"/>
      <c r="N380" s="16"/>
      <c r="O380" s="21">
        <f>O381+O457+O472+O515+O537+O549+O579+O599</f>
        <v>93449.599999999991</v>
      </c>
      <c r="P380" s="21">
        <f t="shared" ref="P380:T380" si="309">P381+P457+P472+P515+P537+P549+P579+P599</f>
        <v>8691.15</v>
      </c>
      <c r="Q380" s="21">
        <f t="shared" si="309"/>
        <v>1098.97855</v>
      </c>
      <c r="R380" s="21">
        <f t="shared" si="309"/>
        <v>7840.9475700000003</v>
      </c>
      <c r="S380" s="21">
        <f t="shared" si="309"/>
        <v>7135.2049999999999</v>
      </c>
      <c r="T380" s="21">
        <f t="shared" si="309"/>
        <v>119854.67012000001</v>
      </c>
      <c r="U380" s="60"/>
    </row>
    <row r="381" spans="1:21" ht="18.75" x14ac:dyDescent="0.2">
      <c r="A381" s="24" t="s">
        <v>0</v>
      </c>
      <c r="B381" s="3" t="s">
        <v>33</v>
      </c>
      <c r="C381" s="11">
        <v>908</v>
      </c>
      <c r="D381" s="11" t="s">
        <v>15</v>
      </c>
      <c r="E381" s="11" t="s">
        <v>0</v>
      </c>
      <c r="F381" s="11" t="s">
        <v>0</v>
      </c>
      <c r="G381" s="12" t="s">
        <v>0</v>
      </c>
      <c r="H381" s="10">
        <f t="shared" ref="H381:J381" si="310">H382+H389+H398+H407</f>
        <v>40877.4</v>
      </c>
      <c r="I381" s="10">
        <f t="shared" si="310"/>
        <v>198</v>
      </c>
      <c r="J381" s="30">
        <f t="shared" si="310"/>
        <v>48533.100000000006</v>
      </c>
      <c r="K381" s="10">
        <f t="shared" ref="K381" si="311">K382+K389+K398+K407</f>
        <v>198</v>
      </c>
      <c r="L381" s="10"/>
      <c r="M381" s="10"/>
      <c r="N381" s="10"/>
      <c r="O381" s="22">
        <f>O382+O389+O398+O407</f>
        <v>48731.100000000006</v>
      </c>
      <c r="P381" s="22">
        <f t="shared" ref="P381:T381" si="312">P382+P389+P398+P407</f>
        <v>9226.15</v>
      </c>
      <c r="Q381" s="22">
        <f t="shared" si="312"/>
        <v>0</v>
      </c>
      <c r="R381" s="22">
        <f t="shared" si="312"/>
        <v>0</v>
      </c>
      <c r="S381" s="22">
        <f t="shared" si="312"/>
        <v>0</v>
      </c>
      <c r="T381" s="22">
        <f t="shared" si="312"/>
        <v>58184.150000000009</v>
      </c>
      <c r="U381" s="60"/>
    </row>
    <row r="382" spans="1:21" ht="37.5" x14ac:dyDescent="0.2">
      <c r="A382" s="24" t="s">
        <v>0</v>
      </c>
      <c r="B382" s="3" t="s">
        <v>51</v>
      </c>
      <c r="C382" s="11">
        <v>908</v>
      </c>
      <c r="D382" s="11" t="s">
        <v>15</v>
      </c>
      <c r="E382" s="11" t="s">
        <v>20</v>
      </c>
      <c r="F382" s="11" t="s">
        <v>0</v>
      </c>
      <c r="G382" s="12" t="s">
        <v>0</v>
      </c>
      <c r="H382" s="10">
        <f t="shared" ref="H382:K385" si="313">H383</f>
        <v>1516.6</v>
      </c>
      <c r="I382" s="10"/>
      <c r="J382" s="30">
        <f t="shared" si="313"/>
        <v>1577.3000000000002</v>
      </c>
      <c r="K382" s="10">
        <f t="shared" si="313"/>
        <v>0</v>
      </c>
      <c r="L382" s="10"/>
      <c r="M382" s="10"/>
      <c r="N382" s="10"/>
      <c r="O382" s="22">
        <f>O383</f>
        <v>1577.3000000000002</v>
      </c>
      <c r="P382" s="22">
        <f t="shared" ref="P382:T382" si="314">P383</f>
        <v>0</v>
      </c>
      <c r="Q382" s="22">
        <f t="shared" si="314"/>
        <v>0</v>
      </c>
      <c r="R382" s="22">
        <f t="shared" si="314"/>
        <v>0</v>
      </c>
      <c r="S382" s="22">
        <f t="shared" si="314"/>
        <v>0</v>
      </c>
      <c r="T382" s="22">
        <f t="shared" si="314"/>
        <v>1577.3000000000002</v>
      </c>
      <c r="U382" s="60"/>
    </row>
    <row r="383" spans="1:21" ht="18.75" x14ac:dyDescent="0.2">
      <c r="A383" s="24" t="s">
        <v>0</v>
      </c>
      <c r="B383" s="3" t="s">
        <v>26</v>
      </c>
      <c r="C383" s="11">
        <v>908</v>
      </c>
      <c r="D383" s="11" t="s">
        <v>15</v>
      </c>
      <c r="E383" s="11" t="s">
        <v>20</v>
      </c>
      <c r="F383" s="11" t="s">
        <v>131</v>
      </c>
      <c r="G383" s="12" t="s">
        <v>0</v>
      </c>
      <c r="H383" s="10">
        <f t="shared" si="313"/>
        <v>1516.6</v>
      </c>
      <c r="I383" s="10"/>
      <c r="J383" s="30">
        <f t="shared" si="313"/>
        <v>1577.3000000000002</v>
      </c>
      <c r="K383" s="32">
        <f t="shared" ref="K383" si="315">K384+K387</f>
        <v>0</v>
      </c>
      <c r="L383" s="32"/>
      <c r="M383" s="32"/>
      <c r="N383" s="32"/>
      <c r="O383" s="22">
        <f>O384+O387</f>
        <v>1577.3000000000002</v>
      </c>
      <c r="P383" s="22">
        <f t="shared" ref="P383:T383" si="316">P384+P387</f>
        <v>0</v>
      </c>
      <c r="Q383" s="22">
        <f t="shared" si="316"/>
        <v>0</v>
      </c>
      <c r="R383" s="22">
        <f t="shared" si="316"/>
        <v>0</v>
      </c>
      <c r="S383" s="22">
        <f t="shared" si="316"/>
        <v>0</v>
      </c>
      <c r="T383" s="22">
        <f t="shared" si="316"/>
        <v>1577.3000000000002</v>
      </c>
      <c r="U383" s="60"/>
    </row>
    <row r="384" spans="1:21" ht="37.5" x14ac:dyDescent="0.2">
      <c r="A384" s="24" t="s">
        <v>0</v>
      </c>
      <c r="B384" s="3" t="s">
        <v>89</v>
      </c>
      <c r="C384" s="11">
        <v>908</v>
      </c>
      <c r="D384" s="11" t="s">
        <v>15</v>
      </c>
      <c r="E384" s="11" t="s">
        <v>20</v>
      </c>
      <c r="F384" s="11" t="s">
        <v>187</v>
      </c>
      <c r="G384" s="12" t="s">
        <v>0</v>
      </c>
      <c r="H384" s="10">
        <f t="shared" si="313"/>
        <v>1516.6</v>
      </c>
      <c r="I384" s="10"/>
      <c r="J384" s="30">
        <f t="shared" si="313"/>
        <v>1577.3000000000002</v>
      </c>
      <c r="K384" s="10">
        <f t="shared" si="313"/>
        <v>0</v>
      </c>
      <c r="L384" s="10"/>
      <c r="M384" s="10"/>
      <c r="N384" s="10"/>
      <c r="O384" s="22">
        <f>O385</f>
        <v>1577.3000000000002</v>
      </c>
      <c r="P384" s="22">
        <f t="shared" ref="P384:T385" si="317">P385</f>
        <v>0</v>
      </c>
      <c r="Q384" s="22">
        <f t="shared" si="317"/>
        <v>0</v>
      </c>
      <c r="R384" s="22">
        <f t="shared" si="317"/>
        <v>0</v>
      </c>
      <c r="S384" s="22">
        <f t="shared" si="317"/>
        <v>0</v>
      </c>
      <c r="T384" s="22">
        <f t="shared" si="317"/>
        <v>1577.3000000000002</v>
      </c>
      <c r="U384" s="60"/>
    </row>
    <row r="385" spans="1:21" ht="18.75" x14ac:dyDescent="0.2">
      <c r="A385" s="24" t="s">
        <v>0</v>
      </c>
      <c r="B385" s="3" t="s">
        <v>90</v>
      </c>
      <c r="C385" s="11">
        <v>908</v>
      </c>
      <c r="D385" s="11" t="s">
        <v>15</v>
      </c>
      <c r="E385" s="11" t="s">
        <v>20</v>
      </c>
      <c r="F385" s="11" t="s">
        <v>192</v>
      </c>
      <c r="G385" s="12" t="s">
        <v>0</v>
      </c>
      <c r="H385" s="10">
        <f t="shared" si="313"/>
        <v>1516.6</v>
      </c>
      <c r="I385" s="10"/>
      <c r="J385" s="30">
        <f t="shared" si="313"/>
        <v>1577.3000000000002</v>
      </c>
      <c r="K385" s="10">
        <f t="shared" si="313"/>
        <v>0</v>
      </c>
      <c r="L385" s="10"/>
      <c r="M385" s="10"/>
      <c r="N385" s="10"/>
      <c r="O385" s="22">
        <f>O386</f>
        <v>1577.3000000000002</v>
      </c>
      <c r="P385" s="22">
        <f t="shared" si="317"/>
        <v>0</v>
      </c>
      <c r="Q385" s="22">
        <f t="shared" si="317"/>
        <v>0</v>
      </c>
      <c r="R385" s="22">
        <f t="shared" si="317"/>
        <v>0</v>
      </c>
      <c r="S385" s="22">
        <f t="shared" si="317"/>
        <v>0</v>
      </c>
      <c r="T385" s="22">
        <f t="shared" si="317"/>
        <v>1577.3000000000002</v>
      </c>
      <c r="U385" s="60"/>
    </row>
    <row r="386" spans="1:21" ht="81.75" customHeight="1" x14ac:dyDescent="0.2">
      <c r="A386" s="24" t="s">
        <v>0</v>
      </c>
      <c r="B386" s="3" t="s">
        <v>16</v>
      </c>
      <c r="C386" s="11">
        <v>908</v>
      </c>
      <c r="D386" s="11" t="s">
        <v>15</v>
      </c>
      <c r="E386" s="11" t="s">
        <v>20</v>
      </c>
      <c r="F386" s="11" t="s">
        <v>192</v>
      </c>
      <c r="G386" s="12" t="s">
        <v>17</v>
      </c>
      <c r="H386" s="10">
        <v>1516.6</v>
      </c>
      <c r="I386" s="10"/>
      <c r="J386" s="30">
        <f>1211.4+365.9</f>
        <v>1577.3000000000002</v>
      </c>
      <c r="K386" s="22"/>
      <c r="L386" s="22"/>
      <c r="M386" s="22"/>
      <c r="N386" s="22"/>
      <c r="O386" s="22">
        <f>J386+K386+M386+N386+L386</f>
        <v>1577.3000000000002</v>
      </c>
      <c r="P386" s="10"/>
      <c r="Q386" s="10"/>
      <c r="R386" s="10"/>
      <c r="S386" s="10"/>
      <c r="T386" s="72">
        <f>O386+P386+Q386+R386+S386</f>
        <v>1577.3000000000002</v>
      </c>
      <c r="U386" s="60"/>
    </row>
    <row r="387" spans="1:21" ht="0.75" customHeight="1" x14ac:dyDescent="0.2">
      <c r="A387" s="24"/>
      <c r="B387" s="3" t="s">
        <v>488</v>
      </c>
      <c r="C387" s="11">
        <v>908</v>
      </c>
      <c r="D387" s="11" t="s">
        <v>15</v>
      </c>
      <c r="E387" s="11" t="s">
        <v>20</v>
      </c>
      <c r="F387" s="11" t="s">
        <v>487</v>
      </c>
      <c r="G387" s="12"/>
      <c r="H387" s="10"/>
      <c r="I387" s="10"/>
      <c r="J387" s="32">
        <f t="shared" ref="J387:K387" si="318">J388</f>
        <v>0</v>
      </c>
      <c r="K387" s="32">
        <f t="shared" si="318"/>
        <v>0</v>
      </c>
      <c r="L387" s="32"/>
      <c r="M387" s="32"/>
      <c r="N387" s="32"/>
      <c r="O387" s="22">
        <f>O388</f>
        <v>0</v>
      </c>
      <c r="P387" s="22">
        <f t="shared" ref="P387:T387" si="319">P388</f>
        <v>0</v>
      </c>
      <c r="Q387" s="22">
        <f t="shared" si="319"/>
        <v>0</v>
      </c>
      <c r="R387" s="22">
        <f t="shared" si="319"/>
        <v>0</v>
      </c>
      <c r="S387" s="22">
        <f t="shared" si="319"/>
        <v>0</v>
      </c>
      <c r="T387" s="22">
        <f t="shared" si="319"/>
        <v>0</v>
      </c>
      <c r="U387" s="60"/>
    </row>
    <row r="388" spans="1:21" ht="75" x14ac:dyDescent="0.2">
      <c r="A388" s="24"/>
      <c r="B388" s="3" t="s">
        <v>16</v>
      </c>
      <c r="C388" s="11">
        <v>908</v>
      </c>
      <c r="D388" s="11" t="s">
        <v>15</v>
      </c>
      <c r="E388" s="11" t="s">
        <v>20</v>
      </c>
      <c r="F388" s="11" t="s">
        <v>487</v>
      </c>
      <c r="G388" s="12">
        <v>100</v>
      </c>
      <c r="H388" s="10"/>
      <c r="I388" s="10"/>
      <c r="J388" s="30"/>
      <c r="K388" s="22"/>
      <c r="L388" s="22"/>
      <c r="M388" s="22"/>
      <c r="N388" s="22"/>
      <c r="O388" s="22">
        <f>J388+K388+L388+M388+N388</f>
        <v>0</v>
      </c>
      <c r="P388" s="10"/>
      <c r="Q388" s="10"/>
      <c r="R388" s="10"/>
      <c r="S388" s="10"/>
      <c r="T388" s="72">
        <f>O388+P388+Q388+R388+S388</f>
        <v>0</v>
      </c>
      <c r="U388" s="60"/>
    </row>
    <row r="389" spans="1:21" ht="56.25" x14ac:dyDescent="0.2">
      <c r="A389" s="24"/>
      <c r="B389" s="3" t="s">
        <v>91</v>
      </c>
      <c r="C389" s="11">
        <v>908</v>
      </c>
      <c r="D389" s="11" t="s">
        <v>15</v>
      </c>
      <c r="E389" s="11" t="s">
        <v>4</v>
      </c>
      <c r="F389" s="11" t="s">
        <v>0</v>
      </c>
      <c r="G389" s="12" t="s">
        <v>0</v>
      </c>
      <c r="H389" s="10">
        <f t="shared" ref="H389:K391" si="320">H390</f>
        <v>36078.700000000004</v>
      </c>
      <c r="I389" s="10"/>
      <c r="J389" s="30">
        <f t="shared" si="320"/>
        <v>32143.600000000002</v>
      </c>
      <c r="K389" s="10">
        <f t="shared" si="320"/>
        <v>0</v>
      </c>
      <c r="L389" s="10"/>
      <c r="M389" s="10"/>
      <c r="N389" s="10"/>
      <c r="O389" s="22">
        <f>O390</f>
        <v>33683.800000000003</v>
      </c>
      <c r="P389" s="22">
        <f t="shared" ref="P389:T391" si="321">P390</f>
        <v>0</v>
      </c>
      <c r="Q389" s="22">
        <f t="shared" si="321"/>
        <v>0</v>
      </c>
      <c r="R389" s="22">
        <f t="shared" si="321"/>
        <v>0</v>
      </c>
      <c r="S389" s="22">
        <f t="shared" si="321"/>
        <v>0</v>
      </c>
      <c r="T389" s="22">
        <f t="shared" si="321"/>
        <v>33776.607000000004</v>
      </c>
      <c r="U389" s="60"/>
    </row>
    <row r="390" spans="1:21" ht="18.75" x14ac:dyDescent="0.2">
      <c r="A390" s="24"/>
      <c r="B390" s="3" t="s">
        <v>26</v>
      </c>
      <c r="C390" s="11">
        <v>908</v>
      </c>
      <c r="D390" s="11" t="s">
        <v>15</v>
      </c>
      <c r="E390" s="11" t="s">
        <v>4</v>
      </c>
      <c r="F390" s="11" t="s">
        <v>131</v>
      </c>
      <c r="G390" s="12" t="s">
        <v>0</v>
      </c>
      <c r="H390" s="10">
        <f t="shared" si="320"/>
        <v>36078.700000000004</v>
      </c>
      <c r="I390" s="10"/>
      <c r="J390" s="30">
        <f t="shared" si="320"/>
        <v>32143.600000000002</v>
      </c>
      <c r="K390" s="10">
        <f>K391+K396</f>
        <v>0</v>
      </c>
      <c r="L390" s="10"/>
      <c r="M390" s="10"/>
      <c r="N390" s="10"/>
      <c r="O390" s="22">
        <f>O391</f>
        <v>33683.800000000003</v>
      </c>
      <c r="P390" s="22">
        <f t="shared" si="321"/>
        <v>0</v>
      </c>
      <c r="Q390" s="22">
        <f t="shared" si="321"/>
        <v>0</v>
      </c>
      <c r="R390" s="22">
        <f t="shared" si="321"/>
        <v>0</v>
      </c>
      <c r="S390" s="22">
        <f t="shared" si="321"/>
        <v>0</v>
      </c>
      <c r="T390" s="22">
        <f t="shared" si="321"/>
        <v>33776.607000000004</v>
      </c>
      <c r="U390" s="60"/>
    </row>
    <row r="391" spans="1:21" ht="18.75" x14ac:dyDescent="0.2">
      <c r="A391" s="24" t="s">
        <v>0</v>
      </c>
      <c r="B391" s="3" t="s">
        <v>92</v>
      </c>
      <c r="C391" s="11">
        <v>908</v>
      </c>
      <c r="D391" s="11" t="s">
        <v>15</v>
      </c>
      <c r="E391" s="11" t="s">
        <v>4</v>
      </c>
      <c r="F391" s="11" t="s">
        <v>194</v>
      </c>
      <c r="G391" s="12"/>
      <c r="H391" s="10">
        <f t="shared" si="320"/>
        <v>36078.700000000004</v>
      </c>
      <c r="I391" s="10"/>
      <c r="J391" s="30">
        <f t="shared" si="320"/>
        <v>32143.600000000002</v>
      </c>
      <c r="K391" s="10">
        <f t="shared" si="320"/>
        <v>0</v>
      </c>
      <c r="L391" s="10"/>
      <c r="M391" s="10"/>
      <c r="N391" s="10"/>
      <c r="O391" s="22">
        <f>O392</f>
        <v>33683.800000000003</v>
      </c>
      <c r="P391" s="22">
        <f t="shared" si="321"/>
        <v>0</v>
      </c>
      <c r="Q391" s="22">
        <f t="shared" si="321"/>
        <v>0</v>
      </c>
      <c r="R391" s="22">
        <f t="shared" si="321"/>
        <v>0</v>
      </c>
      <c r="S391" s="22">
        <f t="shared" si="321"/>
        <v>0</v>
      </c>
      <c r="T391" s="22">
        <f t="shared" si="321"/>
        <v>33776.607000000004</v>
      </c>
      <c r="U391" s="60"/>
    </row>
    <row r="392" spans="1:21" ht="18.75" x14ac:dyDescent="0.2">
      <c r="A392" s="24" t="s">
        <v>0</v>
      </c>
      <c r="B392" s="3" t="s">
        <v>58</v>
      </c>
      <c r="C392" s="11">
        <v>908</v>
      </c>
      <c r="D392" s="11" t="s">
        <v>15</v>
      </c>
      <c r="E392" s="11" t="s">
        <v>4</v>
      </c>
      <c r="F392" s="11" t="s">
        <v>193</v>
      </c>
      <c r="G392" s="12"/>
      <c r="H392" s="10">
        <f t="shared" ref="H392:J392" si="322">H393+H394+H395</f>
        <v>36078.700000000004</v>
      </c>
      <c r="I392" s="10"/>
      <c r="J392" s="30">
        <f t="shared" si="322"/>
        <v>32143.600000000002</v>
      </c>
      <c r="K392" s="10">
        <f t="shared" ref="K392" si="323">K393+K394+K395</f>
        <v>0</v>
      </c>
      <c r="L392" s="10"/>
      <c r="M392" s="10"/>
      <c r="N392" s="10"/>
      <c r="O392" s="22">
        <f>O393+O394+O395</f>
        <v>33683.800000000003</v>
      </c>
      <c r="P392" s="22">
        <f t="shared" ref="P392:T392" si="324">P393+P394+P395</f>
        <v>0</v>
      </c>
      <c r="Q392" s="22">
        <f t="shared" si="324"/>
        <v>0</v>
      </c>
      <c r="R392" s="22">
        <f t="shared" si="324"/>
        <v>0</v>
      </c>
      <c r="S392" s="22">
        <f t="shared" si="324"/>
        <v>0</v>
      </c>
      <c r="T392" s="22">
        <f t="shared" si="324"/>
        <v>33776.607000000004</v>
      </c>
      <c r="U392" s="60"/>
    </row>
    <row r="393" spans="1:21" ht="75" x14ac:dyDescent="0.2">
      <c r="A393" s="24" t="s">
        <v>0</v>
      </c>
      <c r="B393" s="3" t="s">
        <v>16</v>
      </c>
      <c r="C393" s="11">
        <v>908</v>
      </c>
      <c r="D393" s="11" t="s">
        <v>15</v>
      </c>
      <c r="E393" s="11" t="s">
        <v>4</v>
      </c>
      <c r="F393" s="11" t="s">
        <v>193</v>
      </c>
      <c r="G393" s="12" t="s">
        <v>17</v>
      </c>
      <c r="H393" s="10">
        <f>30426.3</f>
        <v>30426.3</v>
      </c>
      <c r="I393" s="10"/>
      <c r="J393" s="30">
        <f>23295.9+7035.3+0.7</f>
        <v>30331.9</v>
      </c>
      <c r="K393" s="22"/>
      <c r="L393" s="22"/>
      <c r="M393" s="22"/>
      <c r="N393" s="22"/>
      <c r="O393" s="22">
        <f>J393+K393+M393+N393+L393</f>
        <v>30331.9</v>
      </c>
      <c r="P393" s="10"/>
      <c r="Q393" s="10"/>
      <c r="R393" s="10"/>
      <c r="S393" s="10"/>
      <c r="T393" s="72">
        <f>O393+P393+Q393+R393+S393</f>
        <v>30331.9</v>
      </c>
      <c r="U393" s="60"/>
    </row>
    <row r="394" spans="1:21" ht="37.5" x14ac:dyDescent="0.2">
      <c r="A394" s="24"/>
      <c r="B394" s="3" t="s">
        <v>166</v>
      </c>
      <c r="C394" s="11">
        <v>908</v>
      </c>
      <c r="D394" s="11" t="s">
        <v>15</v>
      </c>
      <c r="E394" s="11" t="s">
        <v>4</v>
      </c>
      <c r="F394" s="11" t="s">
        <v>193</v>
      </c>
      <c r="G394" s="12" t="s">
        <v>7</v>
      </c>
      <c r="H394" s="10">
        <v>5160.6000000000004</v>
      </c>
      <c r="I394" s="10"/>
      <c r="J394" s="30">
        <f>302+281.1+523.6+25.5+370</f>
        <v>1502.2</v>
      </c>
      <c r="K394" s="22">
        <v>0</v>
      </c>
      <c r="L394" s="22"/>
      <c r="M394" s="22"/>
      <c r="N394" s="22"/>
      <c r="O394" s="22">
        <v>2950.1</v>
      </c>
      <c r="P394" s="10"/>
      <c r="Q394" s="10"/>
      <c r="R394" s="10"/>
      <c r="S394" s="10"/>
      <c r="T394" s="72">
        <f>2950.1+92.807</f>
        <v>3042.9069999999997</v>
      </c>
      <c r="U394" s="60"/>
    </row>
    <row r="395" spans="1:21" ht="21" customHeight="1" x14ac:dyDescent="0.2">
      <c r="A395" s="24"/>
      <c r="B395" s="3" t="s">
        <v>18</v>
      </c>
      <c r="C395" s="11">
        <v>908</v>
      </c>
      <c r="D395" s="11" t="s">
        <v>15</v>
      </c>
      <c r="E395" s="11" t="s">
        <v>4</v>
      </c>
      <c r="F395" s="11" t="s">
        <v>193</v>
      </c>
      <c r="G395" s="12" t="s">
        <v>19</v>
      </c>
      <c r="H395" s="10">
        <v>491.8</v>
      </c>
      <c r="I395" s="10"/>
      <c r="J395" s="30">
        <f>226.1+64.7+18.7</f>
        <v>309.5</v>
      </c>
      <c r="K395" s="22"/>
      <c r="L395" s="22"/>
      <c r="M395" s="22"/>
      <c r="N395" s="22"/>
      <c r="O395" s="22">
        <v>401.8</v>
      </c>
      <c r="P395" s="10"/>
      <c r="Q395" s="10"/>
      <c r="R395" s="10"/>
      <c r="S395" s="10"/>
      <c r="T395" s="72">
        <f t="shared" ref="T395" si="325">O395+P395+Q395+R395+S395</f>
        <v>401.8</v>
      </c>
      <c r="U395" s="60"/>
    </row>
    <row r="396" spans="1:21" ht="37.5" x14ac:dyDescent="0.2">
      <c r="A396" s="24"/>
      <c r="B396" s="3" t="s">
        <v>488</v>
      </c>
      <c r="C396" s="11">
        <v>908</v>
      </c>
      <c r="D396" s="11" t="s">
        <v>15</v>
      </c>
      <c r="E396" s="11" t="s">
        <v>4</v>
      </c>
      <c r="F396" s="11" t="s">
        <v>487</v>
      </c>
      <c r="G396" s="12"/>
      <c r="H396" s="10"/>
      <c r="I396" s="10"/>
      <c r="J396" s="30"/>
      <c r="K396" s="22">
        <f>K397</f>
        <v>0</v>
      </c>
      <c r="L396" s="22"/>
      <c r="M396" s="22"/>
      <c r="N396" s="22"/>
      <c r="O396" s="22">
        <f>O397</f>
        <v>0</v>
      </c>
      <c r="P396" s="22">
        <f t="shared" ref="P396:T396" si="326">P397</f>
        <v>0</v>
      </c>
      <c r="Q396" s="22">
        <f t="shared" si="326"/>
        <v>0</v>
      </c>
      <c r="R396" s="22">
        <f t="shared" si="326"/>
        <v>0</v>
      </c>
      <c r="S396" s="22">
        <f t="shared" si="326"/>
        <v>0</v>
      </c>
      <c r="T396" s="22">
        <f t="shared" si="326"/>
        <v>0</v>
      </c>
      <c r="U396" s="60"/>
    </row>
    <row r="397" spans="1:21" ht="75" x14ac:dyDescent="0.2">
      <c r="A397" s="24"/>
      <c r="B397" s="3" t="s">
        <v>16</v>
      </c>
      <c r="C397" s="11">
        <v>908</v>
      </c>
      <c r="D397" s="11" t="s">
        <v>15</v>
      </c>
      <c r="E397" s="11" t="s">
        <v>4</v>
      </c>
      <c r="F397" s="11" t="s">
        <v>487</v>
      </c>
      <c r="G397" s="12">
        <v>100</v>
      </c>
      <c r="H397" s="10"/>
      <c r="I397" s="10"/>
      <c r="J397" s="30"/>
      <c r="K397" s="22"/>
      <c r="L397" s="22"/>
      <c r="M397" s="22"/>
      <c r="N397" s="22"/>
      <c r="O397" s="22">
        <f>N397+K397</f>
        <v>0</v>
      </c>
      <c r="P397" s="10"/>
      <c r="Q397" s="10"/>
      <c r="R397" s="10"/>
      <c r="S397" s="10"/>
      <c r="T397" s="72">
        <f>O397+P397+Q397+R397+S397</f>
        <v>0</v>
      </c>
      <c r="U397" s="60"/>
    </row>
    <row r="398" spans="1:21" ht="18.75" x14ac:dyDescent="0.2">
      <c r="A398" s="24"/>
      <c r="B398" s="3" t="s">
        <v>93</v>
      </c>
      <c r="C398" s="11">
        <v>908</v>
      </c>
      <c r="D398" s="13" t="s">
        <v>15</v>
      </c>
      <c r="E398" s="13" t="s">
        <v>9</v>
      </c>
      <c r="F398" s="11"/>
      <c r="G398" s="12"/>
      <c r="H398" s="10">
        <f t="shared" ref="H398:K401" si="327">H399</f>
        <v>50</v>
      </c>
      <c r="I398" s="10"/>
      <c r="J398" s="30">
        <f t="shared" si="327"/>
        <v>4518</v>
      </c>
      <c r="K398" s="10">
        <f t="shared" si="327"/>
        <v>0</v>
      </c>
      <c r="L398" s="10"/>
      <c r="M398" s="10"/>
      <c r="N398" s="10"/>
      <c r="O398" s="22">
        <f>O399</f>
        <v>4518</v>
      </c>
      <c r="P398" s="22">
        <f t="shared" ref="P398:T399" si="328">P399</f>
        <v>500</v>
      </c>
      <c r="Q398" s="22">
        <f t="shared" si="328"/>
        <v>0</v>
      </c>
      <c r="R398" s="22">
        <f t="shared" si="328"/>
        <v>0</v>
      </c>
      <c r="S398" s="22">
        <f t="shared" si="328"/>
        <v>0</v>
      </c>
      <c r="T398" s="22">
        <f t="shared" si="328"/>
        <v>5018</v>
      </c>
      <c r="U398" s="60"/>
    </row>
    <row r="399" spans="1:21" ht="18.75" x14ac:dyDescent="0.2">
      <c r="A399" s="24"/>
      <c r="B399" s="3" t="s">
        <v>26</v>
      </c>
      <c r="C399" s="11">
        <v>908</v>
      </c>
      <c r="D399" s="11" t="s">
        <v>15</v>
      </c>
      <c r="E399" s="13" t="s">
        <v>9</v>
      </c>
      <c r="F399" s="11" t="s">
        <v>131</v>
      </c>
      <c r="G399" s="12" t="s">
        <v>0</v>
      </c>
      <c r="H399" s="10">
        <f t="shared" si="327"/>
        <v>50</v>
      </c>
      <c r="I399" s="10"/>
      <c r="J399" s="30">
        <f t="shared" si="327"/>
        <v>4518</v>
      </c>
      <c r="K399" s="10">
        <f t="shared" si="327"/>
        <v>0</v>
      </c>
      <c r="L399" s="10"/>
      <c r="M399" s="10"/>
      <c r="N399" s="10"/>
      <c r="O399" s="22">
        <f>O400</f>
        <v>4518</v>
      </c>
      <c r="P399" s="22">
        <f t="shared" si="328"/>
        <v>500</v>
      </c>
      <c r="Q399" s="22">
        <f t="shared" si="328"/>
        <v>0</v>
      </c>
      <c r="R399" s="22">
        <f t="shared" si="328"/>
        <v>0</v>
      </c>
      <c r="S399" s="22">
        <f t="shared" si="328"/>
        <v>0</v>
      </c>
      <c r="T399" s="22">
        <f t="shared" si="328"/>
        <v>5018</v>
      </c>
      <c r="U399" s="60"/>
    </row>
    <row r="400" spans="1:21" ht="16.5" customHeight="1" x14ac:dyDescent="0.2">
      <c r="A400" s="24"/>
      <c r="B400" s="3" t="s">
        <v>94</v>
      </c>
      <c r="C400" s="11">
        <v>908</v>
      </c>
      <c r="D400" s="13" t="s">
        <v>15</v>
      </c>
      <c r="E400" s="13" t="s">
        <v>9</v>
      </c>
      <c r="F400" s="11" t="s">
        <v>195</v>
      </c>
      <c r="G400" s="12"/>
      <c r="H400" s="10">
        <f t="shared" ref="H400" si="329">H403+H405</f>
        <v>50</v>
      </c>
      <c r="I400" s="10"/>
      <c r="J400" s="30">
        <f>J401+J403+J405</f>
        <v>4518</v>
      </c>
      <c r="K400" s="10">
        <f>K401+K403+K405</f>
        <v>0</v>
      </c>
      <c r="L400" s="10"/>
      <c r="M400" s="10"/>
      <c r="N400" s="10"/>
      <c r="O400" s="22">
        <f>O401+O403+O405</f>
        <v>4518</v>
      </c>
      <c r="P400" s="22">
        <f t="shared" ref="P400:T400" si="330">P401+P403+P405</f>
        <v>500</v>
      </c>
      <c r="Q400" s="22">
        <f t="shared" si="330"/>
        <v>0</v>
      </c>
      <c r="R400" s="22">
        <f t="shared" si="330"/>
        <v>0</v>
      </c>
      <c r="S400" s="22">
        <f t="shared" si="330"/>
        <v>0</v>
      </c>
      <c r="T400" s="22">
        <f t="shared" si="330"/>
        <v>5018</v>
      </c>
      <c r="U400" s="60"/>
    </row>
    <row r="401" spans="1:21" ht="18.75" x14ac:dyDescent="0.2">
      <c r="A401" s="24"/>
      <c r="B401" s="3" t="s">
        <v>456</v>
      </c>
      <c r="C401" s="11">
        <v>908</v>
      </c>
      <c r="D401" s="13" t="s">
        <v>15</v>
      </c>
      <c r="E401" s="13" t="s">
        <v>9</v>
      </c>
      <c r="F401" s="11" t="s">
        <v>455</v>
      </c>
      <c r="G401" s="12"/>
      <c r="H401" s="10"/>
      <c r="I401" s="10"/>
      <c r="J401" s="30">
        <f>J402</f>
        <v>0</v>
      </c>
      <c r="K401" s="10">
        <f t="shared" si="327"/>
        <v>0</v>
      </c>
      <c r="L401" s="10"/>
      <c r="M401" s="10"/>
      <c r="N401" s="10"/>
      <c r="O401" s="22">
        <f>O402</f>
        <v>0</v>
      </c>
      <c r="P401" s="22">
        <f t="shared" ref="P401:T401" si="331">P402</f>
        <v>0</v>
      </c>
      <c r="Q401" s="22">
        <f t="shared" si="331"/>
        <v>0</v>
      </c>
      <c r="R401" s="22">
        <f t="shared" si="331"/>
        <v>0</v>
      </c>
      <c r="S401" s="22">
        <f t="shared" si="331"/>
        <v>0</v>
      </c>
      <c r="T401" s="22">
        <f t="shared" si="331"/>
        <v>0</v>
      </c>
      <c r="U401" s="60"/>
    </row>
    <row r="402" spans="1:21" ht="37.5" x14ac:dyDescent="0.2">
      <c r="A402" s="24"/>
      <c r="B402" s="3" t="s">
        <v>166</v>
      </c>
      <c r="C402" s="11">
        <v>908</v>
      </c>
      <c r="D402" s="11" t="s">
        <v>15</v>
      </c>
      <c r="E402" s="13" t="s">
        <v>9</v>
      </c>
      <c r="F402" s="11" t="s">
        <v>455</v>
      </c>
      <c r="G402" s="12" t="s">
        <v>7</v>
      </c>
      <c r="H402" s="10"/>
      <c r="I402" s="10"/>
      <c r="J402" s="30"/>
      <c r="K402" s="22"/>
      <c r="L402" s="22"/>
      <c r="M402" s="22"/>
      <c r="N402" s="22"/>
      <c r="O402" s="22">
        <f>J402+K402+M402+N402+L402</f>
        <v>0</v>
      </c>
      <c r="P402" s="10"/>
      <c r="Q402" s="10"/>
      <c r="R402" s="10"/>
      <c r="S402" s="10"/>
      <c r="T402" s="72">
        <f>O402+P402+Q402+R402+S402</f>
        <v>0</v>
      </c>
      <c r="U402" s="60"/>
    </row>
    <row r="403" spans="1:21" ht="37.5" x14ac:dyDescent="0.2">
      <c r="A403" s="24"/>
      <c r="B403" s="3" t="s">
        <v>95</v>
      </c>
      <c r="C403" s="11">
        <v>908</v>
      </c>
      <c r="D403" s="13" t="s">
        <v>15</v>
      </c>
      <c r="E403" s="13" t="s">
        <v>9</v>
      </c>
      <c r="F403" s="11" t="s">
        <v>196</v>
      </c>
      <c r="G403" s="12"/>
      <c r="H403" s="10">
        <f t="shared" ref="H403:J403" si="332">H404</f>
        <v>40</v>
      </c>
      <c r="I403" s="10"/>
      <c r="J403" s="30">
        <f t="shared" si="332"/>
        <v>4508</v>
      </c>
      <c r="K403" s="22"/>
      <c r="L403" s="22"/>
      <c r="M403" s="22"/>
      <c r="N403" s="22"/>
      <c r="O403" s="22">
        <f>O404</f>
        <v>4508</v>
      </c>
      <c r="P403" s="22">
        <f t="shared" ref="P403:T403" si="333">P404</f>
        <v>0</v>
      </c>
      <c r="Q403" s="22">
        <f t="shared" si="333"/>
        <v>0</v>
      </c>
      <c r="R403" s="22">
        <f t="shared" si="333"/>
        <v>0</v>
      </c>
      <c r="S403" s="22">
        <f t="shared" si="333"/>
        <v>0</v>
      </c>
      <c r="T403" s="22">
        <f t="shared" si="333"/>
        <v>4508</v>
      </c>
      <c r="U403" s="60"/>
    </row>
    <row r="404" spans="1:21" ht="37.5" x14ac:dyDescent="0.2">
      <c r="A404" s="24"/>
      <c r="B404" s="3" t="s">
        <v>166</v>
      </c>
      <c r="C404" s="11">
        <v>908</v>
      </c>
      <c r="D404" s="11" t="s">
        <v>15</v>
      </c>
      <c r="E404" s="13" t="s">
        <v>9</v>
      </c>
      <c r="F404" s="11" t="s">
        <v>196</v>
      </c>
      <c r="G404" s="12" t="s">
        <v>7</v>
      </c>
      <c r="H404" s="10">
        <v>40</v>
      </c>
      <c r="I404" s="10"/>
      <c r="J404" s="30">
        <v>4508</v>
      </c>
      <c r="K404" s="22"/>
      <c r="L404" s="22"/>
      <c r="M404" s="22"/>
      <c r="N404" s="22"/>
      <c r="O404" s="22">
        <f t="shared" ref="O404:O415" si="334">J404+K404+M404+N404</f>
        <v>4508</v>
      </c>
      <c r="P404" s="10"/>
      <c r="Q404" s="10"/>
      <c r="R404" s="10"/>
      <c r="S404" s="10"/>
      <c r="T404" s="72">
        <f>O404+P404+Q404+R404+S404</f>
        <v>4508</v>
      </c>
      <c r="U404" s="60"/>
    </row>
    <row r="405" spans="1:21" ht="56.25" x14ac:dyDescent="0.2">
      <c r="A405" s="24"/>
      <c r="B405" s="3" t="s">
        <v>52</v>
      </c>
      <c r="C405" s="11">
        <v>908</v>
      </c>
      <c r="D405" s="13" t="s">
        <v>15</v>
      </c>
      <c r="E405" s="13" t="s">
        <v>9</v>
      </c>
      <c r="F405" s="11" t="s">
        <v>197</v>
      </c>
      <c r="G405" s="12"/>
      <c r="H405" s="10">
        <f t="shared" ref="H405:J405" si="335">H406</f>
        <v>10</v>
      </c>
      <c r="I405" s="10"/>
      <c r="J405" s="30">
        <f t="shared" si="335"/>
        <v>10</v>
      </c>
      <c r="K405" s="22"/>
      <c r="L405" s="22"/>
      <c r="M405" s="22"/>
      <c r="N405" s="22"/>
      <c r="O405" s="22">
        <f>O406</f>
        <v>10</v>
      </c>
      <c r="P405" s="22">
        <f t="shared" ref="P405:T405" si="336">P406</f>
        <v>500</v>
      </c>
      <c r="Q405" s="22">
        <f t="shared" si="336"/>
        <v>0</v>
      </c>
      <c r="R405" s="22">
        <f t="shared" si="336"/>
        <v>0</v>
      </c>
      <c r="S405" s="22">
        <f t="shared" si="336"/>
        <v>0</v>
      </c>
      <c r="T405" s="22">
        <f t="shared" si="336"/>
        <v>510</v>
      </c>
      <c r="U405" s="60"/>
    </row>
    <row r="406" spans="1:21" ht="37.5" x14ac:dyDescent="0.2">
      <c r="A406" s="24"/>
      <c r="B406" s="3" t="s">
        <v>166</v>
      </c>
      <c r="C406" s="11">
        <v>908</v>
      </c>
      <c r="D406" s="11" t="s">
        <v>15</v>
      </c>
      <c r="E406" s="13" t="s">
        <v>9</v>
      </c>
      <c r="F406" s="11" t="s">
        <v>197</v>
      </c>
      <c r="G406" s="12" t="s">
        <v>7</v>
      </c>
      <c r="H406" s="10">
        <v>10</v>
      </c>
      <c r="I406" s="10"/>
      <c r="J406" s="30">
        <v>10</v>
      </c>
      <c r="K406" s="22"/>
      <c r="L406" s="22"/>
      <c r="M406" s="22"/>
      <c r="N406" s="22"/>
      <c r="O406" s="22">
        <f t="shared" si="334"/>
        <v>10</v>
      </c>
      <c r="P406" s="10">
        <v>500</v>
      </c>
      <c r="Q406" s="10"/>
      <c r="R406" s="10"/>
      <c r="S406" s="10"/>
      <c r="T406" s="72">
        <f>O406+P406+Q406+R406+S406</f>
        <v>510</v>
      </c>
      <c r="U406" s="60"/>
    </row>
    <row r="407" spans="1:21" ht="18.75" x14ac:dyDescent="0.2">
      <c r="A407" s="24"/>
      <c r="B407" s="3" t="s">
        <v>47</v>
      </c>
      <c r="C407" s="11">
        <v>908</v>
      </c>
      <c r="D407" s="13" t="s">
        <v>15</v>
      </c>
      <c r="E407" s="13" t="s">
        <v>48</v>
      </c>
      <c r="F407" s="11"/>
      <c r="G407" s="12"/>
      <c r="H407" s="10">
        <f>H408+H411+H415+H424+H427+H450+H435+H421</f>
        <v>3232.1</v>
      </c>
      <c r="I407" s="10">
        <f>I408+I411+I415+I424+I427+I450+I435+I421</f>
        <v>198</v>
      </c>
      <c r="J407" s="30">
        <f>J408+J411+J415+J424+J427+J450+J435+J421+J418</f>
        <v>10294.200000000001</v>
      </c>
      <c r="K407" s="10">
        <f t="shared" ref="K407:O407" si="337">K408+K411+K415+K424+K427+K450+K435+K421+K418</f>
        <v>198</v>
      </c>
      <c r="L407" s="30">
        <f t="shared" si="337"/>
        <v>0</v>
      </c>
      <c r="M407" s="30">
        <f t="shared" si="337"/>
        <v>0</v>
      </c>
      <c r="N407" s="30">
        <f t="shared" si="337"/>
        <v>0</v>
      </c>
      <c r="O407" s="22">
        <f t="shared" si="337"/>
        <v>8952</v>
      </c>
      <c r="P407" s="22">
        <f t="shared" ref="P407:T407" si="338">P408+P411+P415+P424+P427+P450+P435+P421+P418</f>
        <v>8726.15</v>
      </c>
      <c r="Q407" s="22">
        <f t="shared" si="338"/>
        <v>0</v>
      </c>
      <c r="R407" s="22">
        <f t="shared" si="338"/>
        <v>0</v>
      </c>
      <c r="S407" s="22">
        <f t="shared" si="338"/>
        <v>0</v>
      </c>
      <c r="T407" s="22">
        <f t="shared" si="338"/>
        <v>17812.242999999999</v>
      </c>
      <c r="U407" s="60"/>
    </row>
    <row r="408" spans="1:21" ht="56.25" x14ac:dyDescent="0.2">
      <c r="A408" s="24"/>
      <c r="B408" s="14" t="s">
        <v>60</v>
      </c>
      <c r="C408" s="11">
        <v>908</v>
      </c>
      <c r="D408" s="13" t="s">
        <v>15</v>
      </c>
      <c r="E408" s="13" t="s">
        <v>48</v>
      </c>
      <c r="F408" s="11" t="s">
        <v>142</v>
      </c>
      <c r="G408" s="12" t="s">
        <v>0</v>
      </c>
      <c r="H408" s="10">
        <f>H409</f>
        <v>15</v>
      </c>
      <c r="I408" s="10">
        <f t="shared" ref="I408:K408" si="339">I409</f>
        <v>0</v>
      </c>
      <c r="J408" s="30">
        <f t="shared" si="339"/>
        <v>30</v>
      </c>
      <c r="K408" s="10">
        <f t="shared" si="339"/>
        <v>0</v>
      </c>
      <c r="L408" s="10"/>
      <c r="M408" s="10"/>
      <c r="N408" s="10"/>
      <c r="O408" s="22">
        <f>O409</f>
        <v>30</v>
      </c>
      <c r="P408" s="22">
        <f t="shared" ref="P408:T409" si="340">P409</f>
        <v>180</v>
      </c>
      <c r="Q408" s="22">
        <f t="shared" si="340"/>
        <v>0</v>
      </c>
      <c r="R408" s="22">
        <f t="shared" si="340"/>
        <v>0</v>
      </c>
      <c r="S408" s="22">
        <f t="shared" si="340"/>
        <v>0</v>
      </c>
      <c r="T408" s="22">
        <f t="shared" si="340"/>
        <v>270</v>
      </c>
      <c r="U408" s="60"/>
    </row>
    <row r="409" spans="1:21" ht="37.5" x14ac:dyDescent="0.2">
      <c r="A409" s="24"/>
      <c r="B409" s="3" t="s">
        <v>144</v>
      </c>
      <c r="C409" s="11">
        <v>908</v>
      </c>
      <c r="D409" s="13" t="s">
        <v>15</v>
      </c>
      <c r="E409" s="13" t="s">
        <v>48</v>
      </c>
      <c r="F409" s="11" t="s">
        <v>143</v>
      </c>
      <c r="G409" s="12" t="s">
        <v>0</v>
      </c>
      <c r="H409" s="10">
        <f t="shared" ref="H409:K409" si="341">H410</f>
        <v>15</v>
      </c>
      <c r="I409" s="10">
        <f t="shared" si="341"/>
        <v>0</v>
      </c>
      <c r="J409" s="30">
        <f t="shared" si="341"/>
        <v>30</v>
      </c>
      <c r="K409" s="10">
        <f t="shared" si="341"/>
        <v>0</v>
      </c>
      <c r="L409" s="10"/>
      <c r="M409" s="10"/>
      <c r="N409" s="10"/>
      <c r="O409" s="22">
        <f>O410</f>
        <v>30</v>
      </c>
      <c r="P409" s="22">
        <f t="shared" si="340"/>
        <v>180</v>
      </c>
      <c r="Q409" s="22">
        <f t="shared" si="340"/>
        <v>0</v>
      </c>
      <c r="R409" s="22">
        <f t="shared" si="340"/>
        <v>0</v>
      </c>
      <c r="S409" s="22">
        <f t="shared" si="340"/>
        <v>0</v>
      </c>
      <c r="T409" s="22">
        <f t="shared" si="340"/>
        <v>270</v>
      </c>
      <c r="U409" s="60"/>
    </row>
    <row r="410" spans="1:21" ht="37.5" x14ac:dyDescent="0.2">
      <c r="A410" s="24"/>
      <c r="B410" s="3" t="s">
        <v>166</v>
      </c>
      <c r="C410" s="11">
        <v>908</v>
      </c>
      <c r="D410" s="13" t="s">
        <v>15</v>
      </c>
      <c r="E410" s="13" t="s">
        <v>48</v>
      </c>
      <c r="F410" s="11" t="s">
        <v>143</v>
      </c>
      <c r="G410" s="12">
        <v>200</v>
      </c>
      <c r="H410" s="10">
        <v>15</v>
      </c>
      <c r="I410" s="10"/>
      <c r="J410" s="30">
        <v>30</v>
      </c>
      <c r="K410" s="22"/>
      <c r="L410" s="22"/>
      <c r="M410" s="22"/>
      <c r="N410" s="22"/>
      <c r="O410" s="22">
        <f>J410+K410+M410+N410+L410</f>
        <v>30</v>
      </c>
      <c r="P410" s="10">
        <v>180</v>
      </c>
      <c r="Q410" s="10"/>
      <c r="R410" s="10"/>
      <c r="S410" s="10"/>
      <c r="T410" s="72">
        <f>210+60</f>
        <v>270</v>
      </c>
      <c r="U410" s="60"/>
    </row>
    <row r="411" spans="1:21" ht="37.5" x14ac:dyDescent="0.2">
      <c r="A411" s="24"/>
      <c r="B411" s="3" t="s">
        <v>100</v>
      </c>
      <c r="C411" s="11">
        <v>908</v>
      </c>
      <c r="D411" s="13" t="s">
        <v>15</v>
      </c>
      <c r="E411" s="13" t="s">
        <v>48</v>
      </c>
      <c r="F411" s="11" t="s">
        <v>198</v>
      </c>
      <c r="G411" s="12"/>
      <c r="H411" s="10">
        <f t="shared" ref="H411:K413" si="342">H412</f>
        <v>50</v>
      </c>
      <c r="I411" s="10">
        <f t="shared" si="342"/>
        <v>0</v>
      </c>
      <c r="J411" s="30">
        <f t="shared" si="342"/>
        <v>50</v>
      </c>
      <c r="K411" s="10">
        <f t="shared" si="342"/>
        <v>0</v>
      </c>
      <c r="L411" s="10"/>
      <c r="M411" s="10"/>
      <c r="N411" s="10"/>
      <c r="O411" s="22">
        <f>O412</f>
        <v>50</v>
      </c>
      <c r="P411" s="22">
        <f t="shared" ref="P411:T413" si="343">P412</f>
        <v>0</v>
      </c>
      <c r="Q411" s="22">
        <f t="shared" si="343"/>
        <v>0</v>
      </c>
      <c r="R411" s="22">
        <f t="shared" si="343"/>
        <v>0</v>
      </c>
      <c r="S411" s="22">
        <f t="shared" si="343"/>
        <v>0</v>
      </c>
      <c r="T411" s="22">
        <f t="shared" si="343"/>
        <v>50</v>
      </c>
      <c r="U411" s="60"/>
    </row>
    <row r="412" spans="1:21" ht="56.25" x14ac:dyDescent="0.2">
      <c r="A412" s="24"/>
      <c r="B412" s="3" t="s">
        <v>114</v>
      </c>
      <c r="C412" s="11">
        <v>908</v>
      </c>
      <c r="D412" s="13" t="s">
        <v>15</v>
      </c>
      <c r="E412" s="13" t="s">
        <v>48</v>
      </c>
      <c r="F412" s="11" t="s">
        <v>199</v>
      </c>
      <c r="G412" s="12"/>
      <c r="H412" s="10">
        <f t="shared" si="342"/>
        <v>50</v>
      </c>
      <c r="I412" s="10">
        <f t="shared" si="342"/>
        <v>0</v>
      </c>
      <c r="J412" s="30">
        <f t="shared" si="342"/>
        <v>50</v>
      </c>
      <c r="K412" s="10">
        <f t="shared" si="342"/>
        <v>0</v>
      </c>
      <c r="L412" s="10"/>
      <c r="M412" s="10"/>
      <c r="N412" s="10"/>
      <c r="O412" s="22">
        <f>O413</f>
        <v>50</v>
      </c>
      <c r="P412" s="22">
        <f t="shared" si="343"/>
        <v>0</v>
      </c>
      <c r="Q412" s="22">
        <f t="shared" si="343"/>
        <v>0</v>
      </c>
      <c r="R412" s="22">
        <f t="shared" si="343"/>
        <v>0</v>
      </c>
      <c r="S412" s="22">
        <f t="shared" si="343"/>
        <v>0</v>
      </c>
      <c r="T412" s="22">
        <f t="shared" si="343"/>
        <v>50</v>
      </c>
      <c r="U412" s="60"/>
    </row>
    <row r="413" spans="1:21" ht="37.5" x14ac:dyDescent="0.2">
      <c r="A413" s="24"/>
      <c r="B413" s="3" t="s">
        <v>200</v>
      </c>
      <c r="C413" s="11">
        <v>908</v>
      </c>
      <c r="D413" s="13" t="s">
        <v>15</v>
      </c>
      <c r="E413" s="13" t="s">
        <v>48</v>
      </c>
      <c r="F413" s="11" t="s">
        <v>201</v>
      </c>
      <c r="G413" s="12"/>
      <c r="H413" s="10">
        <f t="shared" si="342"/>
        <v>50</v>
      </c>
      <c r="I413" s="10">
        <f t="shared" si="342"/>
        <v>0</v>
      </c>
      <c r="J413" s="30">
        <f t="shared" si="342"/>
        <v>50</v>
      </c>
      <c r="K413" s="10">
        <f t="shared" si="342"/>
        <v>0</v>
      </c>
      <c r="L413" s="10"/>
      <c r="M413" s="10"/>
      <c r="N413" s="10"/>
      <c r="O413" s="22">
        <f>O414</f>
        <v>50</v>
      </c>
      <c r="P413" s="22">
        <f t="shared" si="343"/>
        <v>0</v>
      </c>
      <c r="Q413" s="22">
        <f t="shared" si="343"/>
        <v>0</v>
      </c>
      <c r="R413" s="22">
        <f t="shared" si="343"/>
        <v>0</v>
      </c>
      <c r="S413" s="22">
        <f t="shared" si="343"/>
        <v>0</v>
      </c>
      <c r="T413" s="22">
        <f t="shared" si="343"/>
        <v>50</v>
      </c>
      <c r="U413" s="60"/>
    </row>
    <row r="414" spans="1:21" ht="37.5" x14ac:dyDescent="0.2">
      <c r="A414" s="24"/>
      <c r="B414" s="3" t="s">
        <v>166</v>
      </c>
      <c r="C414" s="11">
        <v>908</v>
      </c>
      <c r="D414" s="13" t="s">
        <v>15</v>
      </c>
      <c r="E414" s="13" t="s">
        <v>48</v>
      </c>
      <c r="F414" s="11" t="s">
        <v>201</v>
      </c>
      <c r="G414" s="12">
        <v>200</v>
      </c>
      <c r="H414" s="10">
        <v>50</v>
      </c>
      <c r="I414" s="10"/>
      <c r="J414" s="30">
        <v>50</v>
      </c>
      <c r="K414" s="22"/>
      <c r="L414" s="22"/>
      <c r="M414" s="22"/>
      <c r="N414" s="22"/>
      <c r="O414" s="22">
        <f>J414+K414+M414+N414+L414</f>
        <v>50</v>
      </c>
      <c r="P414" s="10"/>
      <c r="Q414" s="10"/>
      <c r="R414" s="10"/>
      <c r="S414" s="10"/>
      <c r="T414" s="72">
        <f>O414+P414+Q414+R414+S414</f>
        <v>50</v>
      </c>
      <c r="U414" s="60"/>
    </row>
    <row r="415" spans="1:21" ht="0.75" customHeight="1" x14ac:dyDescent="0.2">
      <c r="A415" s="24"/>
      <c r="B415" s="3" t="s">
        <v>129</v>
      </c>
      <c r="C415" s="11">
        <v>908</v>
      </c>
      <c r="D415" s="11" t="s">
        <v>15</v>
      </c>
      <c r="E415" s="13" t="s">
        <v>48</v>
      </c>
      <c r="F415" s="11" t="s">
        <v>140</v>
      </c>
      <c r="G415" s="12"/>
      <c r="H415" s="10">
        <f t="shared" ref="H415:K416" si="344">H416</f>
        <v>10</v>
      </c>
      <c r="I415" s="10">
        <f t="shared" si="344"/>
        <v>0</v>
      </c>
      <c r="J415" s="30">
        <f t="shared" si="344"/>
        <v>0</v>
      </c>
      <c r="K415" s="10">
        <f t="shared" si="344"/>
        <v>0</v>
      </c>
      <c r="L415" s="10"/>
      <c r="M415" s="10"/>
      <c r="N415" s="10"/>
      <c r="O415" s="22">
        <f t="shared" si="334"/>
        <v>0</v>
      </c>
      <c r="P415" s="22">
        <f t="shared" ref="P415:P416" si="345">K415+L415+N415+O415</f>
        <v>0</v>
      </c>
      <c r="Q415" s="22">
        <f t="shared" ref="Q415:Q416" si="346">L415+M415+O415+P415</f>
        <v>0</v>
      </c>
      <c r="R415" s="22">
        <f t="shared" ref="R415:R416" si="347">M415+N415+P415+Q415</f>
        <v>0</v>
      </c>
      <c r="S415" s="22">
        <f t="shared" ref="S415:S416" si="348">N415+O415+Q415+R415</f>
        <v>0</v>
      </c>
      <c r="T415" s="22">
        <f t="shared" ref="T415:T416" si="349">O415+P415+R415+S415</f>
        <v>0</v>
      </c>
      <c r="U415" s="60"/>
    </row>
    <row r="416" spans="1:21" ht="37.5" x14ac:dyDescent="0.2">
      <c r="A416" s="24"/>
      <c r="B416" s="3" t="s">
        <v>400</v>
      </c>
      <c r="C416" s="11">
        <v>908</v>
      </c>
      <c r="D416" s="11" t="s">
        <v>15</v>
      </c>
      <c r="E416" s="13" t="s">
        <v>48</v>
      </c>
      <c r="F416" s="11" t="s">
        <v>445</v>
      </c>
      <c r="G416" s="12"/>
      <c r="H416" s="10">
        <f t="shared" si="344"/>
        <v>10</v>
      </c>
      <c r="I416" s="10">
        <f t="shared" si="344"/>
        <v>0</v>
      </c>
      <c r="J416" s="30">
        <f t="shared" si="344"/>
        <v>0</v>
      </c>
      <c r="K416" s="10">
        <f t="shared" si="344"/>
        <v>0</v>
      </c>
      <c r="L416" s="10"/>
      <c r="M416" s="10"/>
      <c r="N416" s="10"/>
      <c r="O416" s="22">
        <f t="shared" ref="O416:O486" si="350">J416+K416+M416+N416</f>
        <v>0</v>
      </c>
      <c r="P416" s="22">
        <f t="shared" si="345"/>
        <v>0</v>
      </c>
      <c r="Q416" s="22">
        <f t="shared" si="346"/>
        <v>0</v>
      </c>
      <c r="R416" s="22">
        <f t="shared" si="347"/>
        <v>0</v>
      </c>
      <c r="S416" s="22">
        <f t="shared" si="348"/>
        <v>0</v>
      </c>
      <c r="T416" s="22">
        <f t="shared" si="349"/>
        <v>0</v>
      </c>
      <c r="U416" s="60"/>
    </row>
    <row r="417" spans="1:21" ht="0.75" customHeight="1" x14ac:dyDescent="0.2">
      <c r="A417" s="24"/>
      <c r="B417" s="3" t="s">
        <v>166</v>
      </c>
      <c r="C417" s="11">
        <v>908</v>
      </c>
      <c r="D417" s="11" t="s">
        <v>15</v>
      </c>
      <c r="E417" s="13" t="s">
        <v>48</v>
      </c>
      <c r="F417" s="11" t="s">
        <v>445</v>
      </c>
      <c r="G417" s="12">
        <v>200</v>
      </c>
      <c r="H417" s="10">
        <v>10</v>
      </c>
      <c r="I417" s="10"/>
      <c r="J417" s="30"/>
      <c r="K417" s="22"/>
      <c r="L417" s="22"/>
      <c r="M417" s="22"/>
      <c r="N417" s="22"/>
      <c r="O417" s="22">
        <f>J417+K417+M417+N417+L417</f>
        <v>0</v>
      </c>
      <c r="P417" s="10"/>
      <c r="Q417" s="10"/>
      <c r="R417" s="10"/>
      <c r="S417" s="10"/>
      <c r="T417" s="72">
        <f>O417+P417+Q417+R417+S417</f>
        <v>0</v>
      </c>
      <c r="U417" s="60"/>
    </row>
    <row r="418" spans="1:21" ht="56.25" x14ac:dyDescent="0.2">
      <c r="A418" s="24"/>
      <c r="B418" s="3" t="s">
        <v>519</v>
      </c>
      <c r="C418" s="11">
        <v>908</v>
      </c>
      <c r="D418" s="11" t="s">
        <v>15</v>
      </c>
      <c r="E418" s="13" t="s">
        <v>48</v>
      </c>
      <c r="F418" s="11" t="s">
        <v>515</v>
      </c>
      <c r="G418" s="12"/>
      <c r="H418" s="10"/>
      <c r="I418" s="10"/>
      <c r="J418" s="30">
        <f>J419</f>
        <v>155</v>
      </c>
      <c r="K418" s="30">
        <f t="shared" ref="K418:T419" si="351">K419</f>
        <v>0</v>
      </c>
      <c r="L418" s="30">
        <f t="shared" si="351"/>
        <v>0</v>
      </c>
      <c r="M418" s="30">
        <f t="shared" si="351"/>
        <v>0</v>
      </c>
      <c r="N418" s="30">
        <f t="shared" si="351"/>
        <v>0</v>
      </c>
      <c r="O418" s="22">
        <f t="shared" si="351"/>
        <v>155</v>
      </c>
      <c r="P418" s="22">
        <f t="shared" si="351"/>
        <v>0</v>
      </c>
      <c r="Q418" s="22">
        <f t="shared" si="351"/>
        <v>0</v>
      </c>
      <c r="R418" s="22">
        <f t="shared" si="351"/>
        <v>0</v>
      </c>
      <c r="S418" s="22">
        <f t="shared" si="351"/>
        <v>0</v>
      </c>
      <c r="T418" s="22">
        <f t="shared" si="351"/>
        <v>155</v>
      </c>
      <c r="U418" s="60"/>
    </row>
    <row r="419" spans="1:21" ht="56.25" x14ac:dyDescent="0.2">
      <c r="A419" s="24"/>
      <c r="B419" s="3" t="s">
        <v>517</v>
      </c>
      <c r="C419" s="11">
        <v>908</v>
      </c>
      <c r="D419" s="11" t="s">
        <v>15</v>
      </c>
      <c r="E419" s="13" t="s">
        <v>48</v>
      </c>
      <c r="F419" s="11" t="s">
        <v>518</v>
      </c>
      <c r="G419" s="12"/>
      <c r="H419" s="10"/>
      <c r="I419" s="10"/>
      <c r="J419" s="30">
        <f>J420</f>
        <v>155</v>
      </c>
      <c r="K419" s="30">
        <f t="shared" si="351"/>
        <v>0</v>
      </c>
      <c r="L419" s="30">
        <f t="shared" si="351"/>
        <v>0</v>
      </c>
      <c r="M419" s="30">
        <f t="shared" si="351"/>
        <v>0</v>
      </c>
      <c r="N419" s="30">
        <f t="shared" si="351"/>
        <v>0</v>
      </c>
      <c r="O419" s="22">
        <f t="shared" si="351"/>
        <v>155</v>
      </c>
      <c r="P419" s="22">
        <f t="shared" si="351"/>
        <v>0</v>
      </c>
      <c r="Q419" s="22">
        <f t="shared" si="351"/>
        <v>0</v>
      </c>
      <c r="R419" s="22">
        <f t="shared" si="351"/>
        <v>0</v>
      </c>
      <c r="S419" s="22">
        <f t="shared" si="351"/>
        <v>0</v>
      </c>
      <c r="T419" s="22">
        <f t="shared" si="351"/>
        <v>155</v>
      </c>
      <c r="U419" s="60"/>
    </row>
    <row r="420" spans="1:21" ht="37.5" x14ac:dyDescent="0.2">
      <c r="A420" s="24"/>
      <c r="B420" s="3" t="s">
        <v>166</v>
      </c>
      <c r="C420" s="11">
        <v>908</v>
      </c>
      <c r="D420" s="11" t="s">
        <v>15</v>
      </c>
      <c r="E420" s="13" t="s">
        <v>48</v>
      </c>
      <c r="F420" s="11" t="s">
        <v>518</v>
      </c>
      <c r="G420" s="12">
        <v>200</v>
      </c>
      <c r="H420" s="10"/>
      <c r="I420" s="10"/>
      <c r="J420" s="30">
        <v>155</v>
      </c>
      <c r="K420" s="22"/>
      <c r="L420" s="22"/>
      <c r="M420" s="22"/>
      <c r="N420" s="22"/>
      <c r="O420" s="22">
        <f>J420+K420</f>
        <v>155</v>
      </c>
      <c r="P420" s="10"/>
      <c r="Q420" s="10"/>
      <c r="R420" s="10"/>
      <c r="S420" s="10"/>
      <c r="T420" s="72">
        <f>O420+P420+Q420+R420+S420</f>
        <v>155</v>
      </c>
      <c r="U420" s="60"/>
    </row>
    <row r="421" spans="1:21" ht="56.25" x14ac:dyDescent="0.2">
      <c r="A421" s="24"/>
      <c r="B421" s="3" t="s">
        <v>401</v>
      </c>
      <c r="C421" s="11">
        <v>908</v>
      </c>
      <c r="D421" s="11" t="s">
        <v>15</v>
      </c>
      <c r="E421" s="13" t="s">
        <v>48</v>
      </c>
      <c r="F421" s="11" t="s">
        <v>300</v>
      </c>
      <c r="G421" s="12"/>
      <c r="H421" s="10">
        <f>H422</f>
        <v>180</v>
      </c>
      <c r="I421" s="10">
        <f t="shared" ref="I421:K422" si="352">I422</f>
        <v>0</v>
      </c>
      <c r="J421" s="30">
        <f t="shared" si="352"/>
        <v>180</v>
      </c>
      <c r="K421" s="10">
        <f t="shared" si="352"/>
        <v>0</v>
      </c>
      <c r="L421" s="10"/>
      <c r="M421" s="10"/>
      <c r="N421" s="10"/>
      <c r="O421" s="22">
        <f>O422</f>
        <v>180</v>
      </c>
      <c r="P421" s="22">
        <f t="shared" ref="P421:T422" si="353">P422</f>
        <v>0</v>
      </c>
      <c r="Q421" s="22">
        <f t="shared" si="353"/>
        <v>0</v>
      </c>
      <c r="R421" s="22">
        <f t="shared" si="353"/>
        <v>0</v>
      </c>
      <c r="S421" s="22">
        <f t="shared" si="353"/>
        <v>0</v>
      </c>
      <c r="T421" s="22">
        <f t="shared" si="353"/>
        <v>180</v>
      </c>
      <c r="U421" s="60"/>
    </row>
    <row r="422" spans="1:21" ht="22.5" customHeight="1" x14ac:dyDescent="0.2">
      <c r="A422" s="24"/>
      <c r="B422" s="3" t="s">
        <v>307</v>
      </c>
      <c r="C422" s="11">
        <v>908</v>
      </c>
      <c r="D422" s="11" t="s">
        <v>15</v>
      </c>
      <c r="E422" s="13" t="s">
        <v>48</v>
      </c>
      <c r="F422" s="11" t="s">
        <v>306</v>
      </c>
      <c r="G422" s="12"/>
      <c r="H422" s="10">
        <f>H423</f>
        <v>180</v>
      </c>
      <c r="I422" s="10">
        <f t="shared" si="352"/>
        <v>0</v>
      </c>
      <c r="J422" s="30">
        <f t="shared" si="352"/>
        <v>180</v>
      </c>
      <c r="K422" s="10">
        <f t="shared" si="352"/>
        <v>0</v>
      </c>
      <c r="L422" s="10"/>
      <c r="M422" s="10"/>
      <c r="N422" s="10"/>
      <c r="O422" s="22">
        <f>O423</f>
        <v>180</v>
      </c>
      <c r="P422" s="22">
        <f t="shared" si="353"/>
        <v>0</v>
      </c>
      <c r="Q422" s="22">
        <f t="shared" si="353"/>
        <v>0</v>
      </c>
      <c r="R422" s="22">
        <f t="shared" si="353"/>
        <v>0</v>
      </c>
      <c r="S422" s="22">
        <f t="shared" si="353"/>
        <v>0</v>
      </c>
      <c r="T422" s="22">
        <f t="shared" si="353"/>
        <v>180</v>
      </c>
      <c r="U422" s="60"/>
    </row>
    <row r="423" spans="1:21" ht="37.5" x14ac:dyDescent="0.2">
      <c r="A423" s="24"/>
      <c r="B423" s="3" t="s">
        <v>166</v>
      </c>
      <c r="C423" s="11">
        <v>908</v>
      </c>
      <c r="D423" s="11" t="s">
        <v>15</v>
      </c>
      <c r="E423" s="13" t="s">
        <v>48</v>
      </c>
      <c r="F423" s="11" t="s">
        <v>306</v>
      </c>
      <c r="G423" s="12">
        <v>200</v>
      </c>
      <c r="H423" s="10">
        <v>180</v>
      </c>
      <c r="I423" s="10"/>
      <c r="J423" s="30">
        <v>180</v>
      </c>
      <c r="K423" s="22"/>
      <c r="L423" s="22"/>
      <c r="M423" s="22"/>
      <c r="N423" s="22"/>
      <c r="O423" s="22">
        <f>J423+K423+M423+N423+L423</f>
        <v>180</v>
      </c>
      <c r="P423" s="10"/>
      <c r="Q423" s="10"/>
      <c r="R423" s="10"/>
      <c r="S423" s="10"/>
      <c r="T423" s="72">
        <f>O423+P423+Q423+R423+S423</f>
        <v>180</v>
      </c>
      <c r="U423" s="60"/>
    </row>
    <row r="424" spans="1:21" ht="37.5" x14ac:dyDescent="0.2">
      <c r="A424" s="24"/>
      <c r="B424" s="3" t="s">
        <v>128</v>
      </c>
      <c r="C424" s="11">
        <v>908</v>
      </c>
      <c r="D424" s="11" t="s">
        <v>15</v>
      </c>
      <c r="E424" s="13" t="s">
        <v>48</v>
      </c>
      <c r="F424" s="11" t="s">
        <v>153</v>
      </c>
      <c r="G424" s="12"/>
      <c r="H424" s="10">
        <f>H425</f>
        <v>800</v>
      </c>
      <c r="I424" s="10">
        <f t="shared" ref="I424:K424" si="354">I425</f>
        <v>0</v>
      </c>
      <c r="J424" s="30">
        <f t="shared" si="354"/>
        <v>2029.8</v>
      </c>
      <c r="K424" s="10">
        <f t="shared" si="354"/>
        <v>0</v>
      </c>
      <c r="L424" s="10"/>
      <c r="M424" s="10"/>
      <c r="N424" s="10"/>
      <c r="O424" s="22">
        <f>O425</f>
        <v>2029.8</v>
      </c>
      <c r="P424" s="22">
        <f t="shared" ref="P424:T425" si="355">P425</f>
        <v>200</v>
      </c>
      <c r="Q424" s="22">
        <f t="shared" si="355"/>
        <v>0</v>
      </c>
      <c r="R424" s="22">
        <f t="shared" si="355"/>
        <v>0</v>
      </c>
      <c r="S424" s="22">
        <f t="shared" si="355"/>
        <v>0</v>
      </c>
      <c r="T424" s="22">
        <f t="shared" si="355"/>
        <v>2229.8000000000002</v>
      </c>
      <c r="U424" s="60"/>
    </row>
    <row r="425" spans="1:21" ht="56.25" x14ac:dyDescent="0.2">
      <c r="A425" s="24"/>
      <c r="B425" s="3" t="s">
        <v>376</v>
      </c>
      <c r="C425" s="11">
        <v>908</v>
      </c>
      <c r="D425" s="11" t="s">
        <v>15</v>
      </c>
      <c r="E425" s="13" t="s">
        <v>48</v>
      </c>
      <c r="F425" s="11" t="s">
        <v>317</v>
      </c>
      <c r="G425" s="12"/>
      <c r="H425" s="10">
        <f t="shared" ref="H425:K425" si="356">H426</f>
        <v>800</v>
      </c>
      <c r="I425" s="10">
        <f t="shared" si="356"/>
        <v>0</v>
      </c>
      <c r="J425" s="30">
        <f t="shared" si="356"/>
        <v>2029.8</v>
      </c>
      <c r="K425" s="10">
        <f t="shared" si="356"/>
        <v>0</v>
      </c>
      <c r="L425" s="10"/>
      <c r="M425" s="10"/>
      <c r="N425" s="10"/>
      <c r="O425" s="22">
        <f>O426</f>
        <v>2029.8</v>
      </c>
      <c r="P425" s="22">
        <f t="shared" si="355"/>
        <v>200</v>
      </c>
      <c r="Q425" s="22">
        <f t="shared" si="355"/>
        <v>0</v>
      </c>
      <c r="R425" s="22">
        <f t="shared" si="355"/>
        <v>0</v>
      </c>
      <c r="S425" s="22">
        <f t="shared" si="355"/>
        <v>0</v>
      </c>
      <c r="T425" s="22">
        <f t="shared" si="355"/>
        <v>2229.8000000000002</v>
      </c>
      <c r="U425" s="60"/>
    </row>
    <row r="426" spans="1:21" ht="37.5" x14ac:dyDescent="0.2">
      <c r="A426" s="24"/>
      <c r="B426" s="3" t="s">
        <v>166</v>
      </c>
      <c r="C426" s="11">
        <v>908</v>
      </c>
      <c r="D426" s="11" t="s">
        <v>15</v>
      </c>
      <c r="E426" s="13" t="s">
        <v>48</v>
      </c>
      <c r="F426" s="11" t="s">
        <v>317</v>
      </c>
      <c r="G426" s="12">
        <v>200</v>
      </c>
      <c r="H426" s="10">
        <v>800</v>
      </c>
      <c r="I426" s="10"/>
      <c r="J426" s="30">
        <v>2029.8</v>
      </c>
      <c r="K426" s="22"/>
      <c r="L426" s="22"/>
      <c r="M426" s="22"/>
      <c r="N426" s="22"/>
      <c r="O426" s="22">
        <f>J426+K426+M426+N426+L426</f>
        <v>2029.8</v>
      </c>
      <c r="P426" s="10">
        <v>200</v>
      </c>
      <c r="Q426" s="10"/>
      <c r="R426" s="10"/>
      <c r="S426" s="10"/>
      <c r="T426" s="72">
        <f>O426+P426+Q426+R426+S426</f>
        <v>2229.8000000000002</v>
      </c>
      <c r="U426" s="60"/>
    </row>
    <row r="427" spans="1:21" ht="37.5" x14ac:dyDescent="0.2">
      <c r="A427" s="24"/>
      <c r="B427" s="3" t="s">
        <v>115</v>
      </c>
      <c r="C427" s="11">
        <v>908</v>
      </c>
      <c r="D427" s="13" t="s">
        <v>15</v>
      </c>
      <c r="E427" s="13" t="s">
        <v>48</v>
      </c>
      <c r="F427" s="11" t="s">
        <v>202</v>
      </c>
      <c r="G427" s="12"/>
      <c r="H427" s="10">
        <f t="shared" ref="H427:K427" si="357">H428</f>
        <v>1326.1</v>
      </c>
      <c r="I427" s="10">
        <f t="shared" si="357"/>
        <v>0</v>
      </c>
      <c r="J427" s="30">
        <f t="shared" si="357"/>
        <v>300.89999999999998</v>
      </c>
      <c r="K427" s="10">
        <f t="shared" si="357"/>
        <v>0</v>
      </c>
      <c r="L427" s="10"/>
      <c r="M427" s="10"/>
      <c r="N427" s="10"/>
      <c r="O427" s="22">
        <f>O428</f>
        <v>300.89999999999998</v>
      </c>
      <c r="P427" s="22">
        <f t="shared" ref="P427:T427" si="358">P428</f>
        <v>12</v>
      </c>
      <c r="Q427" s="22">
        <f t="shared" si="358"/>
        <v>0</v>
      </c>
      <c r="R427" s="22">
        <f t="shared" si="358"/>
        <v>0</v>
      </c>
      <c r="S427" s="22">
        <f t="shared" si="358"/>
        <v>0</v>
      </c>
      <c r="T427" s="22">
        <f t="shared" si="358"/>
        <v>357.9</v>
      </c>
      <c r="U427" s="60"/>
    </row>
    <row r="428" spans="1:21" ht="42" customHeight="1" x14ac:dyDescent="0.2">
      <c r="A428" s="24"/>
      <c r="B428" s="3" t="s">
        <v>453</v>
      </c>
      <c r="C428" s="11">
        <v>908</v>
      </c>
      <c r="D428" s="13" t="s">
        <v>15</v>
      </c>
      <c r="E428" s="13" t="s">
        <v>48</v>
      </c>
      <c r="F428" s="11" t="s">
        <v>203</v>
      </c>
      <c r="G428" s="12"/>
      <c r="H428" s="10">
        <f>H429+H431+H433</f>
        <v>1326.1</v>
      </c>
      <c r="I428" s="10">
        <f t="shared" ref="I428:J428" si="359">I429+I431+I433</f>
        <v>0</v>
      </c>
      <c r="J428" s="30">
        <f t="shared" si="359"/>
        <v>300.89999999999998</v>
      </c>
      <c r="K428" s="10">
        <f t="shared" ref="K428" si="360">K429+K431+K433</f>
        <v>0</v>
      </c>
      <c r="L428" s="10"/>
      <c r="M428" s="10"/>
      <c r="N428" s="10"/>
      <c r="O428" s="22">
        <f>O429+O431+O433</f>
        <v>300.89999999999998</v>
      </c>
      <c r="P428" s="22">
        <f t="shared" ref="P428:T428" si="361">P429+P431+P433</f>
        <v>12</v>
      </c>
      <c r="Q428" s="22">
        <f t="shared" si="361"/>
        <v>0</v>
      </c>
      <c r="R428" s="22">
        <f t="shared" si="361"/>
        <v>0</v>
      </c>
      <c r="S428" s="22">
        <f t="shared" si="361"/>
        <v>0</v>
      </c>
      <c r="T428" s="22">
        <f t="shared" si="361"/>
        <v>357.9</v>
      </c>
      <c r="U428" s="60"/>
    </row>
    <row r="429" spans="1:21" ht="41.25" customHeight="1" x14ac:dyDescent="0.2">
      <c r="A429" s="24"/>
      <c r="B429" s="3" t="s">
        <v>206</v>
      </c>
      <c r="C429" s="11">
        <v>908</v>
      </c>
      <c r="D429" s="13" t="s">
        <v>15</v>
      </c>
      <c r="E429" s="13" t="s">
        <v>48</v>
      </c>
      <c r="F429" s="11" t="s">
        <v>204</v>
      </c>
      <c r="G429" s="12"/>
      <c r="H429" s="10">
        <f t="shared" ref="H429:K429" si="362">H430</f>
        <v>30</v>
      </c>
      <c r="I429" s="10">
        <f t="shared" si="362"/>
        <v>0</v>
      </c>
      <c r="J429" s="30">
        <f t="shared" si="362"/>
        <v>30</v>
      </c>
      <c r="K429" s="10">
        <f t="shared" si="362"/>
        <v>0</v>
      </c>
      <c r="L429" s="10"/>
      <c r="M429" s="10"/>
      <c r="N429" s="10"/>
      <c r="O429" s="22">
        <f>O430</f>
        <v>30</v>
      </c>
      <c r="P429" s="22">
        <f t="shared" ref="P429:T429" si="363">P430</f>
        <v>0</v>
      </c>
      <c r="Q429" s="22">
        <f t="shared" si="363"/>
        <v>0</v>
      </c>
      <c r="R429" s="22">
        <f t="shared" si="363"/>
        <v>0</v>
      </c>
      <c r="S429" s="22">
        <f t="shared" si="363"/>
        <v>0</v>
      </c>
      <c r="T429" s="22">
        <f t="shared" si="363"/>
        <v>30</v>
      </c>
      <c r="U429" s="60"/>
    </row>
    <row r="430" spans="1:21" ht="37.5" x14ac:dyDescent="0.2">
      <c r="A430" s="24"/>
      <c r="B430" s="3" t="s">
        <v>166</v>
      </c>
      <c r="C430" s="11">
        <v>908</v>
      </c>
      <c r="D430" s="13" t="s">
        <v>15</v>
      </c>
      <c r="E430" s="13" t="s">
        <v>48</v>
      </c>
      <c r="F430" s="11" t="s">
        <v>204</v>
      </c>
      <c r="G430" s="12">
        <v>200</v>
      </c>
      <c r="H430" s="10">
        <v>30</v>
      </c>
      <c r="I430" s="10">
        <v>0</v>
      </c>
      <c r="J430" s="30">
        <v>30</v>
      </c>
      <c r="K430" s="22"/>
      <c r="L430" s="22"/>
      <c r="M430" s="22"/>
      <c r="N430" s="22"/>
      <c r="O430" s="22">
        <f>J430+K430+M430+N430+L430</f>
        <v>30</v>
      </c>
      <c r="P430" s="10"/>
      <c r="Q430" s="10"/>
      <c r="R430" s="10"/>
      <c r="S430" s="10"/>
      <c r="T430" s="72">
        <f>O430+P430+Q430+R430+S430</f>
        <v>30</v>
      </c>
      <c r="U430" s="60"/>
    </row>
    <row r="431" spans="1:21" ht="78" customHeight="1" x14ac:dyDescent="0.2">
      <c r="A431" s="24"/>
      <c r="B431" s="3" t="s">
        <v>332</v>
      </c>
      <c r="C431" s="11">
        <v>908</v>
      </c>
      <c r="D431" s="13" t="s">
        <v>15</v>
      </c>
      <c r="E431" s="13" t="s">
        <v>48</v>
      </c>
      <c r="F431" s="11" t="s">
        <v>205</v>
      </c>
      <c r="G431" s="12"/>
      <c r="H431" s="10">
        <f t="shared" ref="H431:K431" si="364">H432</f>
        <v>200</v>
      </c>
      <c r="I431" s="10">
        <f t="shared" si="364"/>
        <v>0</v>
      </c>
      <c r="J431" s="30">
        <f t="shared" si="364"/>
        <v>140</v>
      </c>
      <c r="K431" s="10">
        <f t="shared" si="364"/>
        <v>0</v>
      </c>
      <c r="L431" s="10"/>
      <c r="M431" s="10"/>
      <c r="N431" s="10"/>
      <c r="O431" s="22">
        <f>O432</f>
        <v>140</v>
      </c>
      <c r="P431" s="22">
        <f t="shared" ref="P431:T431" si="365">P432</f>
        <v>42</v>
      </c>
      <c r="Q431" s="22">
        <f t="shared" si="365"/>
        <v>0</v>
      </c>
      <c r="R431" s="22">
        <f t="shared" si="365"/>
        <v>0</v>
      </c>
      <c r="S431" s="22">
        <f t="shared" si="365"/>
        <v>0</v>
      </c>
      <c r="T431" s="22">
        <f t="shared" si="365"/>
        <v>227</v>
      </c>
      <c r="U431" s="60"/>
    </row>
    <row r="432" spans="1:21" ht="37.5" x14ac:dyDescent="0.2">
      <c r="A432" s="24"/>
      <c r="B432" s="3" t="s">
        <v>166</v>
      </c>
      <c r="C432" s="11">
        <v>908</v>
      </c>
      <c r="D432" s="13" t="s">
        <v>15</v>
      </c>
      <c r="E432" s="13" t="s">
        <v>48</v>
      </c>
      <c r="F432" s="11" t="s">
        <v>205</v>
      </c>
      <c r="G432" s="12">
        <v>200</v>
      </c>
      <c r="H432" s="10">
        <v>200</v>
      </c>
      <c r="I432" s="10"/>
      <c r="J432" s="30">
        <v>140</v>
      </c>
      <c r="K432" s="22"/>
      <c r="L432" s="22"/>
      <c r="M432" s="22"/>
      <c r="N432" s="22"/>
      <c r="O432" s="22">
        <f>J432+K432+M432+N432+L432</f>
        <v>140</v>
      </c>
      <c r="P432" s="10">
        <f>12+30</f>
        <v>42</v>
      </c>
      <c r="Q432" s="10"/>
      <c r="R432" s="10"/>
      <c r="S432" s="10"/>
      <c r="T432" s="72">
        <f>182+45</f>
        <v>227</v>
      </c>
      <c r="U432" s="60"/>
    </row>
    <row r="433" spans="1:21" ht="57.75" customHeight="1" x14ac:dyDescent="0.2">
      <c r="A433" s="24"/>
      <c r="B433" s="3" t="s">
        <v>337</v>
      </c>
      <c r="C433" s="11">
        <v>908</v>
      </c>
      <c r="D433" s="13" t="s">
        <v>15</v>
      </c>
      <c r="E433" s="13" t="s">
        <v>48</v>
      </c>
      <c r="F433" s="11" t="s">
        <v>336</v>
      </c>
      <c r="G433" s="12"/>
      <c r="H433" s="10">
        <f t="shared" ref="H433:K433" si="366">H434</f>
        <v>1096.0999999999999</v>
      </c>
      <c r="I433" s="10">
        <f t="shared" si="366"/>
        <v>0</v>
      </c>
      <c r="J433" s="30">
        <f t="shared" si="366"/>
        <v>130.9</v>
      </c>
      <c r="K433" s="10">
        <f t="shared" si="366"/>
        <v>0</v>
      </c>
      <c r="L433" s="10"/>
      <c r="M433" s="10"/>
      <c r="N433" s="10"/>
      <c r="O433" s="22">
        <f>O434</f>
        <v>130.9</v>
      </c>
      <c r="P433" s="22">
        <f t="shared" ref="P433:T433" si="367">P434</f>
        <v>-30</v>
      </c>
      <c r="Q433" s="22">
        <f t="shared" si="367"/>
        <v>0</v>
      </c>
      <c r="R433" s="22">
        <f t="shared" si="367"/>
        <v>0</v>
      </c>
      <c r="S433" s="22">
        <f t="shared" si="367"/>
        <v>0</v>
      </c>
      <c r="T433" s="22">
        <f t="shared" si="367"/>
        <v>100.9</v>
      </c>
      <c r="U433" s="60"/>
    </row>
    <row r="434" spans="1:21" ht="37.5" x14ac:dyDescent="0.2">
      <c r="A434" s="24"/>
      <c r="B434" s="3" t="s">
        <v>166</v>
      </c>
      <c r="C434" s="11">
        <v>908</v>
      </c>
      <c r="D434" s="13" t="s">
        <v>15</v>
      </c>
      <c r="E434" s="13" t="s">
        <v>48</v>
      </c>
      <c r="F434" s="11" t="s">
        <v>336</v>
      </c>
      <c r="G434" s="12">
        <v>200</v>
      </c>
      <c r="H434" s="10">
        <v>1096.0999999999999</v>
      </c>
      <c r="I434" s="10"/>
      <c r="J434" s="30">
        <v>130.9</v>
      </c>
      <c r="K434" s="22"/>
      <c r="L434" s="22"/>
      <c r="M434" s="22"/>
      <c r="N434" s="22"/>
      <c r="O434" s="22">
        <f>J434+K434+M434+N434+L434</f>
        <v>130.9</v>
      </c>
      <c r="P434" s="10">
        <v>-30</v>
      </c>
      <c r="Q434" s="10"/>
      <c r="R434" s="10"/>
      <c r="S434" s="10"/>
      <c r="T434" s="72">
        <f>O434+P434+Q434+R434+S434</f>
        <v>100.9</v>
      </c>
      <c r="U434" s="60"/>
    </row>
    <row r="435" spans="1:21" ht="18.75" x14ac:dyDescent="0.2">
      <c r="A435" s="24"/>
      <c r="B435" s="3" t="s">
        <v>26</v>
      </c>
      <c r="C435" s="11">
        <v>908</v>
      </c>
      <c r="D435" s="13" t="s">
        <v>15</v>
      </c>
      <c r="E435" s="13" t="s">
        <v>48</v>
      </c>
      <c r="F435" s="11" t="s">
        <v>131</v>
      </c>
      <c r="G435" s="12"/>
      <c r="H435" s="10">
        <f>H436+H439</f>
        <v>0</v>
      </c>
      <c r="I435" s="10">
        <f t="shared" ref="I435" si="368">I436+I439</f>
        <v>198</v>
      </c>
      <c r="J435" s="30">
        <f>J436+J439+J441+J444</f>
        <v>7201.5</v>
      </c>
      <c r="K435" s="10">
        <f>K436+K439+K441+K444</f>
        <v>198</v>
      </c>
      <c r="L435" s="10"/>
      <c r="M435" s="10"/>
      <c r="N435" s="10"/>
      <c r="O435" s="22">
        <f>O436+O439+O441+O444</f>
        <v>5859.3</v>
      </c>
      <c r="P435" s="22">
        <f>P436+P439+P441+P444</f>
        <v>8334.15</v>
      </c>
      <c r="Q435" s="22">
        <f t="shared" ref="Q435:T435" si="369">Q436+Q439+Q441+Q444</f>
        <v>0</v>
      </c>
      <c r="R435" s="22">
        <f t="shared" si="369"/>
        <v>0</v>
      </c>
      <c r="S435" s="22">
        <f t="shared" si="369"/>
        <v>0</v>
      </c>
      <c r="T435" s="22">
        <f t="shared" si="369"/>
        <v>14222.543</v>
      </c>
      <c r="U435" s="60"/>
    </row>
    <row r="436" spans="1:21" ht="37.5" x14ac:dyDescent="0.2">
      <c r="A436" s="24"/>
      <c r="B436" s="3" t="s">
        <v>113</v>
      </c>
      <c r="C436" s="11">
        <v>908</v>
      </c>
      <c r="D436" s="13" t="s">
        <v>15</v>
      </c>
      <c r="E436" s="13" t="s">
        <v>48</v>
      </c>
      <c r="F436" s="11" t="s">
        <v>222</v>
      </c>
      <c r="G436" s="12"/>
      <c r="H436" s="10">
        <f t="shared" ref="H436:J436" si="370">H437+H438</f>
        <v>0</v>
      </c>
      <c r="I436" s="10">
        <f t="shared" si="370"/>
        <v>197.5</v>
      </c>
      <c r="J436" s="30">
        <f t="shared" si="370"/>
        <v>0</v>
      </c>
      <c r="K436" s="10">
        <f t="shared" ref="K436" si="371">K437+K438</f>
        <v>197.5</v>
      </c>
      <c r="L436" s="10"/>
      <c r="M436" s="10"/>
      <c r="N436" s="10"/>
      <c r="O436" s="22">
        <f>O437+O438</f>
        <v>197.5</v>
      </c>
      <c r="P436" s="22">
        <f>P437+P438</f>
        <v>0</v>
      </c>
      <c r="Q436" s="22">
        <f t="shared" ref="Q436:T436" si="372">Q437+Q438</f>
        <v>0</v>
      </c>
      <c r="R436" s="22">
        <f t="shared" si="372"/>
        <v>0</v>
      </c>
      <c r="S436" s="22">
        <f t="shared" si="372"/>
        <v>0</v>
      </c>
      <c r="T436" s="22">
        <f t="shared" si="372"/>
        <v>197.5</v>
      </c>
      <c r="U436" s="60"/>
    </row>
    <row r="437" spans="1:21" ht="37.5" x14ac:dyDescent="0.2">
      <c r="A437" s="24"/>
      <c r="B437" s="3" t="s">
        <v>166</v>
      </c>
      <c r="C437" s="11">
        <v>908</v>
      </c>
      <c r="D437" s="13" t="s">
        <v>15</v>
      </c>
      <c r="E437" s="13" t="s">
        <v>48</v>
      </c>
      <c r="F437" s="11" t="s">
        <v>222</v>
      </c>
      <c r="G437" s="12">
        <v>200</v>
      </c>
      <c r="H437" s="10"/>
      <c r="I437" s="10">
        <v>32.5</v>
      </c>
      <c r="J437" s="30"/>
      <c r="K437" s="22">
        <v>38.799999999999997</v>
      </c>
      <c r="L437" s="22"/>
      <c r="M437" s="22"/>
      <c r="N437" s="22"/>
      <c r="O437" s="22">
        <f>J437+K437+M437+N437+L437</f>
        <v>38.799999999999997</v>
      </c>
      <c r="P437" s="10">
        <v>-6.3</v>
      </c>
      <c r="Q437" s="10"/>
      <c r="R437" s="10"/>
      <c r="S437" s="10"/>
      <c r="T437" s="72">
        <f>O437+P437+Q437+R437+S437</f>
        <v>32.5</v>
      </c>
      <c r="U437" s="60"/>
    </row>
    <row r="438" spans="1:21" ht="18.75" x14ac:dyDescent="0.2">
      <c r="A438" s="24"/>
      <c r="B438" s="3" t="s">
        <v>116</v>
      </c>
      <c r="C438" s="11">
        <v>908</v>
      </c>
      <c r="D438" s="13" t="s">
        <v>15</v>
      </c>
      <c r="E438" s="13" t="s">
        <v>48</v>
      </c>
      <c r="F438" s="11" t="s">
        <v>222</v>
      </c>
      <c r="G438" s="12">
        <v>500</v>
      </c>
      <c r="H438" s="10"/>
      <c r="I438" s="10">
        <v>165</v>
      </c>
      <c r="J438" s="30"/>
      <c r="K438" s="22">
        <v>158.69999999999999</v>
      </c>
      <c r="L438" s="22"/>
      <c r="M438" s="22"/>
      <c r="N438" s="22"/>
      <c r="O438" s="22">
        <f>J438+K438+M438+N438+L438</f>
        <v>158.69999999999999</v>
      </c>
      <c r="P438" s="10">
        <v>6.3</v>
      </c>
      <c r="Q438" s="10"/>
      <c r="R438" s="10"/>
      <c r="S438" s="10"/>
      <c r="T438" s="72">
        <f>O438+P438+Q438+R438+S438</f>
        <v>165</v>
      </c>
      <c r="U438" s="60"/>
    </row>
    <row r="439" spans="1:21" ht="60.75" customHeight="1" x14ac:dyDescent="0.2">
      <c r="A439" s="24"/>
      <c r="B439" s="3" t="s">
        <v>377</v>
      </c>
      <c r="C439" s="11">
        <v>908</v>
      </c>
      <c r="D439" s="13" t="s">
        <v>15</v>
      </c>
      <c r="E439" s="13" t="s">
        <v>48</v>
      </c>
      <c r="F439" s="11" t="s">
        <v>319</v>
      </c>
      <c r="G439" s="12"/>
      <c r="H439" s="10">
        <f t="shared" ref="H439:K439" si="373">H440</f>
        <v>0</v>
      </c>
      <c r="I439" s="10">
        <f t="shared" si="373"/>
        <v>0.5</v>
      </c>
      <c r="J439" s="30">
        <f t="shared" si="373"/>
        <v>0</v>
      </c>
      <c r="K439" s="10">
        <f t="shared" si="373"/>
        <v>0.5</v>
      </c>
      <c r="L439" s="10"/>
      <c r="M439" s="10"/>
      <c r="N439" s="10"/>
      <c r="O439" s="22">
        <f>O440</f>
        <v>0.5</v>
      </c>
      <c r="P439" s="22">
        <f t="shared" ref="P439:T439" si="374">P440</f>
        <v>0</v>
      </c>
      <c r="Q439" s="22">
        <f t="shared" si="374"/>
        <v>0</v>
      </c>
      <c r="R439" s="22">
        <f t="shared" si="374"/>
        <v>0</v>
      </c>
      <c r="S439" s="22">
        <f t="shared" si="374"/>
        <v>0</v>
      </c>
      <c r="T439" s="22">
        <f t="shared" si="374"/>
        <v>0.5</v>
      </c>
      <c r="U439" s="60"/>
    </row>
    <row r="440" spans="1:21" ht="42.75" customHeight="1" x14ac:dyDescent="0.2">
      <c r="A440" s="24"/>
      <c r="B440" s="3" t="s">
        <v>166</v>
      </c>
      <c r="C440" s="11">
        <v>908</v>
      </c>
      <c r="D440" s="13" t="s">
        <v>15</v>
      </c>
      <c r="E440" s="13" t="s">
        <v>48</v>
      </c>
      <c r="F440" s="11" t="s">
        <v>319</v>
      </c>
      <c r="G440" s="12">
        <v>200</v>
      </c>
      <c r="H440" s="10"/>
      <c r="I440" s="10">
        <v>0.5</v>
      </c>
      <c r="J440" s="30"/>
      <c r="K440" s="22">
        <v>0.5</v>
      </c>
      <c r="L440" s="22"/>
      <c r="M440" s="22"/>
      <c r="N440" s="22"/>
      <c r="O440" s="22">
        <f>J440+K440+M440+N440+L440</f>
        <v>0.5</v>
      </c>
      <c r="P440" s="10"/>
      <c r="Q440" s="10"/>
      <c r="R440" s="10"/>
      <c r="S440" s="10"/>
      <c r="T440" s="72">
        <f>O440+P440+Q440+R440+S440</f>
        <v>0.5</v>
      </c>
      <c r="U440" s="60"/>
    </row>
    <row r="441" spans="1:21" ht="93.75" x14ac:dyDescent="0.2">
      <c r="A441" s="24"/>
      <c r="B441" s="3" t="s">
        <v>454</v>
      </c>
      <c r="C441" s="11">
        <v>908</v>
      </c>
      <c r="D441" s="13" t="s">
        <v>15</v>
      </c>
      <c r="E441" s="13" t="s">
        <v>48</v>
      </c>
      <c r="F441" s="11" t="s">
        <v>448</v>
      </c>
      <c r="G441" s="12"/>
      <c r="H441" s="10"/>
      <c r="I441" s="10"/>
      <c r="J441" s="30">
        <f>J443+J442</f>
        <v>0</v>
      </c>
      <c r="K441" s="10">
        <f>K443+K442</f>
        <v>0</v>
      </c>
      <c r="L441" s="10"/>
      <c r="M441" s="10"/>
      <c r="N441" s="10"/>
      <c r="O441" s="22">
        <f>O442+O443</f>
        <v>0</v>
      </c>
      <c r="P441" s="22">
        <f t="shared" ref="P441:T441" si="375">P442+P443</f>
        <v>0</v>
      </c>
      <c r="Q441" s="22">
        <f t="shared" si="375"/>
        <v>0</v>
      </c>
      <c r="R441" s="22">
        <f t="shared" si="375"/>
        <v>0</v>
      </c>
      <c r="S441" s="22">
        <f t="shared" si="375"/>
        <v>0</v>
      </c>
      <c r="T441" s="22">
        <f t="shared" si="375"/>
        <v>0</v>
      </c>
      <c r="U441" s="60"/>
    </row>
    <row r="442" spans="1:21" ht="37.5" x14ac:dyDescent="0.2">
      <c r="A442" s="24"/>
      <c r="B442" s="3" t="s">
        <v>166</v>
      </c>
      <c r="C442" s="11">
        <v>908</v>
      </c>
      <c r="D442" s="13" t="s">
        <v>15</v>
      </c>
      <c r="E442" s="13" t="s">
        <v>48</v>
      </c>
      <c r="F442" s="11" t="s">
        <v>448</v>
      </c>
      <c r="G442" s="12">
        <v>200</v>
      </c>
      <c r="H442" s="10"/>
      <c r="I442" s="10"/>
      <c r="J442" s="30">
        <v>0</v>
      </c>
      <c r="K442" s="10"/>
      <c r="L442" s="10"/>
      <c r="M442" s="10"/>
      <c r="N442" s="10"/>
      <c r="O442" s="22">
        <f>J442+K442+M442+N442+L442</f>
        <v>0</v>
      </c>
      <c r="P442" s="10"/>
      <c r="Q442" s="10"/>
      <c r="R442" s="10"/>
      <c r="S442" s="10"/>
      <c r="T442" s="72">
        <f>O442+P442+Q442+R442+S442</f>
        <v>0</v>
      </c>
      <c r="U442" s="60"/>
    </row>
    <row r="443" spans="1:21" ht="18.75" x14ac:dyDescent="0.2">
      <c r="A443" s="24"/>
      <c r="B443" s="3" t="s">
        <v>116</v>
      </c>
      <c r="C443" s="11">
        <v>908</v>
      </c>
      <c r="D443" s="13" t="s">
        <v>15</v>
      </c>
      <c r="E443" s="13" t="s">
        <v>48</v>
      </c>
      <c r="F443" s="11" t="s">
        <v>448</v>
      </c>
      <c r="G443" s="12">
        <v>500</v>
      </c>
      <c r="H443" s="10"/>
      <c r="I443" s="10"/>
      <c r="J443" s="30"/>
      <c r="K443" s="22"/>
      <c r="L443" s="22"/>
      <c r="M443" s="22"/>
      <c r="N443" s="22"/>
      <c r="O443" s="22">
        <f>J443+K443+M443+N443+L443</f>
        <v>0</v>
      </c>
      <c r="P443" s="10"/>
      <c r="Q443" s="10"/>
      <c r="R443" s="10"/>
      <c r="S443" s="10"/>
      <c r="T443" s="72">
        <f>O443+P443+Q443+R443+S443</f>
        <v>0</v>
      </c>
      <c r="U443" s="60"/>
    </row>
    <row r="444" spans="1:21" ht="56.25" x14ac:dyDescent="0.2">
      <c r="A444" s="24"/>
      <c r="B444" s="3" t="s">
        <v>512</v>
      </c>
      <c r="C444" s="11">
        <v>908</v>
      </c>
      <c r="D444" s="13" t="s">
        <v>15</v>
      </c>
      <c r="E444" s="13" t="s">
        <v>48</v>
      </c>
      <c r="F444" s="11" t="s">
        <v>510</v>
      </c>
      <c r="G444" s="12"/>
      <c r="H444" s="10"/>
      <c r="I444" s="10"/>
      <c r="J444" s="30">
        <f>J445</f>
        <v>7201.5</v>
      </c>
      <c r="K444" s="22">
        <f>K445</f>
        <v>0</v>
      </c>
      <c r="L444" s="22"/>
      <c r="M444" s="22"/>
      <c r="N444" s="22"/>
      <c r="O444" s="22">
        <f>O445</f>
        <v>5661.3</v>
      </c>
      <c r="P444" s="22">
        <f>P445</f>
        <v>8334.15</v>
      </c>
      <c r="Q444" s="22">
        <f t="shared" ref="Q444:T444" si="376">Q445</f>
        <v>0</v>
      </c>
      <c r="R444" s="22">
        <f t="shared" si="376"/>
        <v>0</v>
      </c>
      <c r="S444" s="22">
        <f t="shared" si="376"/>
        <v>0</v>
      </c>
      <c r="T444" s="22">
        <f t="shared" si="376"/>
        <v>14024.543</v>
      </c>
      <c r="U444" s="60"/>
    </row>
    <row r="445" spans="1:21" ht="37.5" x14ac:dyDescent="0.2">
      <c r="A445" s="24"/>
      <c r="B445" s="3" t="s">
        <v>87</v>
      </c>
      <c r="C445" s="11">
        <v>908</v>
      </c>
      <c r="D445" s="13" t="s">
        <v>15</v>
      </c>
      <c r="E445" s="13" t="s">
        <v>48</v>
      </c>
      <c r="F445" s="11" t="s">
        <v>511</v>
      </c>
      <c r="G445" s="12"/>
      <c r="H445" s="10"/>
      <c r="I445" s="10"/>
      <c r="J445" s="30">
        <f>J446+J447+J449</f>
        <v>7201.5</v>
      </c>
      <c r="K445" s="10">
        <f t="shared" ref="K445" si="377">K446+K447+K449</f>
        <v>0</v>
      </c>
      <c r="L445" s="30">
        <f t="shared" ref="L445" si="378">L446+L447+L449</f>
        <v>0</v>
      </c>
      <c r="M445" s="30">
        <f t="shared" ref="M445" si="379">M446+M447+M449</f>
        <v>0</v>
      </c>
      <c r="N445" s="30">
        <f t="shared" ref="N445" si="380">N446+N447+N449</f>
        <v>0</v>
      </c>
      <c r="O445" s="22">
        <f>O446+O447+O449+O448</f>
        <v>5661.3</v>
      </c>
      <c r="P445" s="22">
        <f t="shared" ref="P445:T445" si="381">P446+P447+P449+P448</f>
        <v>8334.15</v>
      </c>
      <c r="Q445" s="22">
        <f t="shared" si="381"/>
        <v>0</v>
      </c>
      <c r="R445" s="22">
        <f t="shared" si="381"/>
        <v>0</v>
      </c>
      <c r="S445" s="22">
        <f t="shared" si="381"/>
        <v>0</v>
      </c>
      <c r="T445" s="22">
        <f t="shared" si="381"/>
        <v>14024.543</v>
      </c>
      <c r="U445" s="60"/>
    </row>
    <row r="446" spans="1:21" ht="75" x14ac:dyDescent="0.2">
      <c r="A446" s="24"/>
      <c r="B446" s="3" t="s">
        <v>16</v>
      </c>
      <c r="C446" s="11">
        <v>908</v>
      </c>
      <c r="D446" s="13" t="s">
        <v>15</v>
      </c>
      <c r="E446" s="13" t="s">
        <v>48</v>
      </c>
      <c r="F446" s="11" t="s">
        <v>511</v>
      </c>
      <c r="G446" s="12">
        <v>100</v>
      </c>
      <c r="H446" s="10"/>
      <c r="I446" s="10"/>
      <c r="J446" s="30">
        <f>3029.3+914.8</f>
        <v>3944.1000000000004</v>
      </c>
      <c r="K446" s="22"/>
      <c r="L446" s="22"/>
      <c r="M446" s="22"/>
      <c r="N446" s="22"/>
      <c r="O446" s="22">
        <f>J446+K446</f>
        <v>3944.1000000000004</v>
      </c>
      <c r="P446" s="10"/>
      <c r="Q446" s="10"/>
      <c r="R446" s="10"/>
      <c r="S446" s="10"/>
      <c r="T446" s="72">
        <f>O446+P446+Q446+R446+S446</f>
        <v>3944.1000000000004</v>
      </c>
      <c r="U446" s="60"/>
    </row>
    <row r="447" spans="1:21" ht="46.5" customHeight="1" x14ac:dyDescent="0.2">
      <c r="A447" s="24"/>
      <c r="B447" s="3" t="s">
        <v>166</v>
      </c>
      <c r="C447" s="11">
        <v>908</v>
      </c>
      <c r="D447" s="13" t="s">
        <v>15</v>
      </c>
      <c r="E447" s="13" t="s">
        <v>48</v>
      </c>
      <c r="F447" s="11" t="s">
        <v>511</v>
      </c>
      <c r="G447" s="12">
        <v>200</v>
      </c>
      <c r="H447" s="10"/>
      <c r="I447" s="10"/>
      <c r="J447" s="30">
        <f>1334.8+196.5+266.4+25+1326.2</f>
        <v>3148.8999999999996</v>
      </c>
      <c r="K447" s="22"/>
      <c r="L447" s="22"/>
      <c r="M447" s="22"/>
      <c r="N447" s="22"/>
      <c r="O447" s="22">
        <v>1717.2</v>
      </c>
      <c r="P447" s="10">
        <f>209.76+367.98+442.22</f>
        <v>1019.96</v>
      </c>
      <c r="Q447" s="10"/>
      <c r="R447" s="10"/>
      <c r="S447" s="10"/>
      <c r="T447" s="72">
        <f>O447+P447+Q447+R447+S447</f>
        <v>2737.16</v>
      </c>
      <c r="U447" s="60"/>
    </row>
    <row r="448" spans="1:21" ht="40.5" customHeight="1" x14ac:dyDescent="0.2">
      <c r="A448" s="24"/>
      <c r="B448" s="3" t="s">
        <v>541</v>
      </c>
      <c r="C448" s="11">
        <v>908</v>
      </c>
      <c r="D448" s="13" t="s">
        <v>15</v>
      </c>
      <c r="E448" s="13" t="s">
        <v>48</v>
      </c>
      <c r="F448" s="11" t="s">
        <v>511</v>
      </c>
      <c r="G448" s="12">
        <v>400</v>
      </c>
      <c r="H448" s="10"/>
      <c r="I448" s="10"/>
      <c r="J448" s="30"/>
      <c r="K448" s="22"/>
      <c r="L448" s="22"/>
      <c r="M448" s="22"/>
      <c r="N448" s="22"/>
      <c r="O448" s="22">
        <v>0</v>
      </c>
      <c r="P448" s="10">
        <v>7314.19</v>
      </c>
      <c r="Q448" s="10"/>
      <c r="R448" s="10"/>
      <c r="S448" s="10"/>
      <c r="T448" s="72">
        <f>O448+P448+Q448+R448+S448</f>
        <v>7314.19</v>
      </c>
      <c r="U448" s="60"/>
    </row>
    <row r="449" spans="1:21" ht="18.75" x14ac:dyDescent="0.2">
      <c r="A449" s="24"/>
      <c r="B449" s="3" t="s">
        <v>18</v>
      </c>
      <c r="C449" s="11">
        <v>908</v>
      </c>
      <c r="D449" s="13" t="s">
        <v>15</v>
      </c>
      <c r="E449" s="13" t="s">
        <v>48</v>
      </c>
      <c r="F449" s="11" t="s">
        <v>511</v>
      </c>
      <c r="G449" s="12">
        <v>800</v>
      </c>
      <c r="H449" s="10"/>
      <c r="I449" s="10"/>
      <c r="J449" s="30">
        <f>69+23.3+16.2</f>
        <v>108.5</v>
      </c>
      <c r="K449" s="22"/>
      <c r="L449" s="22"/>
      <c r="M449" s="22"/>
      <c r="N449" s="22"/>
      <c r="O449" s="22">
        <v>0</v>
      </c>
      <c r="P449" s="10"/>
      <c r="Q449" s="10"/>
      <c r="R449" s="10"/>
      <c r="S449" s="10"/>
      <c r="T449" s="72">
        <v>29.093</v>
      </c>
      <c r="U449" s="60"/>
    </row>
    <row r="450" spans="1:21" ht="45" customHeight="1" x14ac:dyDescent="0.2">
      <c r="A450" s="24"/>
      <c r="B450" s="3" t="s">
        <v>513</v>
      </c>
      <c r="C450" s="11">
        <v>908</v>
      </c>
      <c r="D450" s="13" t="s">
        <v>15</v>
      </c>
      <c r="E450" s="13" t="s">
        <v>48</v>
      </c>
      <c r="F450" s="11" t="s">
        <v>155</v>
      </c>
      <c r="G450" s="12"/>
      <c r="H450" s="10">
        <f>H453+H455</f>
        <v>851</v>
      </c>
      <c r="I450" s="10">
        <f>I453</f>
        <v>0</v>
      </c>
      <c r="J450" s="30">
        <f>J453+J455+J451</f>
        <v>347</v>
      </c>
      <c r="K450" s="10">
        <f>K453+K455+K451</f>
        <v>0</v>
      </c>
      <c r="L450" s="10"/>
      <c r="M450" s="10"/>
      <c r="N450" s="10"/>
      <c r="O450" s="22">
        <f t="shared" ref="O450:T450" si="382">O453+O455+O451</f>
        <v>347</v>
      </c>
      <c r="P450" s="22">
        <f t="shared" si="382"/>
        <v>0</v>
      </c>
      <c r="Q450" s="22">
        <f t="shared" si="382"/>
        <v>0</v>
      </c>
      <c r="R450" s="22">
        <f t="shared" si="382"/>
        <v>0</v>
      </c>
      <c r="S450" s="22">
        <f t="shared" si="382"/>
        <v>0</v>
      </c>
      <c r="T450" s="22">
        <f t="shared" si="382"/>
        <v>347</v>
      </c>
      <c r="U450" s="60"/>
    </row>
    <row r="451" spans="1:21" ht="18.75" x14ac:dyDescent="0.2">
      <c r="A451" s="24"/>
      <c r="B451" s="3" t="s">
        <v>73</v>
      </c>
      <c r="C451" s="11">
        <v>908</v>
      </c>
      <c r="D451" s="13" t="s">
        <v>15</v>
      </c>
      <c r="E451" s="13" t="s">
        <v>48</v>
      </c>
      <c r="F451" s="11" t="s">
        <v>156</v>
      </c>
      <c r="G451" s="12"/>
      <c r="H451" s="10"/>
      <c r="I451" s="10"/>
      <c r="J451" s="30">
        <f>J452</f>
        <v>0</v>
      </c>
      <c r="K451" s="10">
        <f>K452</f>
        <v>0</v>
      </c>
      <c r="L451" s="10"/>
      <c r="M451" s="10"/>
      <c r="N451" s="10"/>
      <c r="O451" s="22">
        <f t="shared" ref="O451:T451" si="383">O452</f>
        <v>0</v>
      </c>
      <c r="P451" s="22">
        <f t="shared" si="383"/>
        <v>0</v>
      </c>
      <c r="Q451" s="22">
        <f t="shared" si="383"/>
        <v>0</v>
      </c>
      <c r="R451" s="22">
        <f t="shared" si="383"/>
        <v>0</v>
      </c>
      <c r="S451" s="22">
        <f t="shared" si="383"/>
        <v>0</v>
      </c>
      <c r="T451" s="22">
        <f t="shared" si="383"/>
        <v>0</v>
      </c>
      <c r="U451" s="60"/>
    </row>
    <row r="452" spans="1:21" ht="37.5" x14ac:dyDescent="0.2">
      <c r="A452" s="24"/>
      <c r="B452" s="3" t="s">
        <v>166</v>
      </c>
      <c r="C452" s="11">
        <v>908</v>
      </c>
      <c r="D452" s="13" t="s">
        <v>15</v>
      </c>
      <c r="E452" s="13" t="s">
        <v>48</v>
      </c>
      <c r="F452" s="11" t="s">
        <v>156</v>
      </c>
      <c r="G452" s="12">
        <v>200</v>
      </c>
      <c r="H452" s="10"/>
      <c r="I452" s="10"/>
      <c r="J452" s="30">
        <v>0</v>
      </c>
      <c r="K452" s="10"/>
      <c r="L452" s="10"/>
      <c r="M452" s="10"/>
      <c r="N452" s="10"/>
      <c r="O452" s="22">
        <f>J452+K452+M452+N452+L452</f>
        <v>0</v>
      </c>
      <c r="P452" s="10"/>
      <c r="Q452" s="10"/>
      <c r="R452" s="10"/>
      <c r="S452" s="10"/>
      <c r="T452" s="72">
        <f>O452+P452+Q452+R452+S452</f>
        <v>0</v>
      </c>
      <c r="U452" s="60"/>
    </row>
    <row r="453" spans="1:21" ht="37.5" x14ac:dyDescent="0.2">
      <c r="A453" s="24"/>
      <c r="B453" s="3" t="s">
        <v>292</v>
      </c>
      <c r="C453" s="11">
        <v>908</v>
      </c>
      <c r="D453" s="13" t="s">
        <v>15</v>
      </c>
      <c r="E453" s="13" t="s">
        <v>48</v>
      </c>
      <c r="F453" s="11" t="s">
        <v>211</v>
      </c>
      <c r="G453" s="12"/>
      <c r="H453" s="10">
        <f t="shared" ref="H453:K453" si="384">H454</f>
        <v>324.8</v>
      </c>
      <c r="I453" s="10">
        <f t="shared" si="384"/>
        <v>0</v>
      </c>
      <c r="J453" s="30">
        <f t="shared" si="384"/>
        <v>347</v>
      </c>
      <c r="K453" s="10">
        <f t="shared" si="384"/>
        <v>0</v>
      </c>
      <c r="L453" s="10"/>
      <c r="M453" s="10"/>
      <c r="N453" s="10"/>
      <c r="O453" s="22">
        <f>O454</f>
        <v>347</v>
      </c>
      <c r="P453" s="22">
        <f t="shared" ref="P453:T453" si="385">P454</f>
        <v>0</v>
      </c>
      <c r="Q453" s="22">
        <f t="shared" si="385"/>
        <v>0</v>
      </c>
      <c r="R453" s="22">
        <f t="shared" si="385"/>
        <v>0</v>
      </c>
      <c r="S453" s="22">
        <f t="shared" si="385"/>
        <v>0</v>
      </c>
      <c r="T453" s="22">
        <f t="shared" si="385"/>
        <v>347</v>
      </c>
      <c r="U453" s="60"/>
    </row>
    <row r="454" spans="1:21" ht="36" customHeight="1" x14ac:dyDescent="0.2">
      <c r="A454" s="24"/>
      <c r="B454" s="3" t="s">
        <v>6</v>
      </c>
      <c r="C454" s="11">
        <v>908</v>
      </c>
      <c r="D454" s="13" t="s">
        <v>15</v>
      </c>
      <c r="E454" s="13" t="s">
        <v>48</v>
      </c>
      <c r="F454" s="11" t="s">
        <v>211</v>
      </c>
      <c r="G454" s="12">
        <v>200</v>
      </c>
      <c r="H454" s="10">
        <v>324.8</v>
      </c>
      <c r="I454" s="10"/>
      <c r="J454" s="30">
        <v>347</v>
      </c>
      <c r="K454" s="22"/>
      <c r="L454" s="22"/>
      <c r="M454" s="22"/>
      <c r="N454" s="22"/>
      <c r="O454" s="22">
        <f>J454+K454+M454+N454+L454</f>
        <v>347</v>
      </c>
      <c r="P454" s="10"/>
      <c r="Q454" s="10"/>
      <c r="R454" s="10"/>
      <c r="S454" s="10"/>
      <c r="T454" s="72">
        <f>O454+P454+Q454+R454+S454</f>
        <v>347</v>
      </c>
      <c r="U454" s="60"/>
    </row>
    <row r="455" spans="1:21" ht="18" customHeight="1" x14ac:dyDescent="0.2">
      <c r="A455" s="24"/>
      <c r="B455" s="3" t="s">
        <v>408</v>
      </c>
      <c r="C455" s="11">
        <v>908</v>
      </c>
      <c r="D455" s="13" t="s">
        <v>15</v>
      </c>
      <c r="E455" s="13" t="s">
        <v>48</v>
      </c>
      <c r="F455" s="11" t="s">
        <v>409</v>
      </c>
      <c r="G455" s="12"/>
      <c r="H455" s="10">
        <f>H456</f>
        <v>526.20000000000005</v>
      </c>
      <c r="I455" s="10"/>
      <c r="J455" s="30">
        <f>J456</f>
        <v>0</v>
      </c>
      <c r="K455" s="10">
        <f t="shared" ref="K455" si="386">K456</f>
        <v>0</v>
      </c>
      <c r="L455" s="10"/>
      <c r="M455" s="10"/>
      <c r="N455" s="10"/>
      <c r="O455" s="22">
        <f>O456</f>
        <v>0</v>
      </c>
      <c r="P455" s="22">
        <f t="shared" ref="P455:T455" si="387">P456</f>
        <v>0</v>
      </c>
      <c r="Q455" s="22">
        <f t="shared" si="387"/>
        <v>0</v>
      </c>
      <c r="R455" s="22">
        <f t="shared" si="387"/>
        <v>0</v>
      </c>
      <c r="S455" s="22">
        <f t="shared" si="387"/>
        <v>0</v>
      </c>
      <c r="T455" s="22">
        <f t="shared" si="387"/>
        <v>0</v>
      </c>
      <c r="U455" s="60"/>
    </row>
    <row r="456" spans="1:21" ht="37.5" x14ac:dyDescent="0.2">
      <c r="A456" s="24"/>
      <c r="B456" s="3" t="s">
        <v>166</v>
      </c>
      <c r="C456" s="11">
        <v>908</v>
      </c>
      <c r="D456" s="13" t="s">
        <v>15</v>
      </c>
      <c r="E456" s="13" t="s">
        <v>48</v>
      </c>
      <c r="F456" s="11" t="s">
        <v>409</v>
      </c>
      <c r="G456" s="12">
        <v>200</v>
      </c>
      <c r="H456" s="10">
        <v>526.20000000000005</v>
      </c>
      <c r="I456" s="10"/>
      <c r="J456" s="30"/>
      <c r="K456" s="22"/>
      <c r="L456" s="22"/>
      <c r="M456" s="22"/>
      <c r="N456" s="22"/>
      <c r="O456" s="22">
        <f>J456+K456+M456+N456+L456</f>
        <v>0</v>
      </c>
      <c r="P456" s="10"/>
      <c r="Q456" s="10"/>
      <c r="R456" s="10"/>
      <c r="S456" s="10"/>
      <c r="T456" s="72">
        <f>O456+P456+Q456+R456+S456</f>
        <v>0</v>
      </c>
      <c r="U456" s="60"/>
    </row>
    <row r="457" spans="1:21" ht="18.75" x14ac:dyDescent="0.2">
      <c r="A457" s="24"/>
      <c r="B457" s="3" t="s">
        <v>34</v>
      </c>
      <c r="C457" s="11">
        <v>908</v>
      </c>
      <c r="D457" s="13" t="s">
        <v>21</v>
      </c>
      <c r="E457" s="13"/>
      <c r="F457" s="11"/>
      <c r="G457" s="12"/>
      <c r="H457" s="10">
        <f t="shared" ref="H457:K458" si="388">H458</f>
        <v>2606.4</v>
      </c>
      <c r="I457" s="10">
        <f t="shared" si="388"/>
        <v>0</v>
      </c>
      <c r="J457" s="30">
        <f t="shared" si="388"/>
        <v>2333.5</v>
      </c>
      <c r="K457" s="10">
        <f t="shared" si="388"/>
        <v>0</v>
      </c>
      <c r="L457" s="10"/>
      <c r="M457" s="10"/>
      <c r="N457" s="10"/>
      <c r="O457" s="22">
        <f>O458</f>
        <v>3233.5</v>
      </c>
      <c r="P457" s="22">
        <f t="shared" ref="P457:T458" si="389">P458</f>
        <v>395</v>
      </c>
      <c r="Q457" s="22">
        <f t="shared" si="389"/>
        <v>0</v>
      </c>
      <c r="R457" s="22">
        <f t="shared" si="389"/>
        <v>0</v>
      </c>
      <c r="S457" s="22">
        <f t="shared" si="389"/>
        <v>0</v>
      </c>
      <c r="T457" s="22">
        <f t="shared" si="389"/>
        <v>3628.5</v>
      </c>
      <c r="U457" s="60"/>
    </row>
    <row r="458" spans="1:21" ht="37.5" x14ac:dyDescent="0.2">
      <c r="A458" s="24"/>
      <c r="B458" s="69" t="s">
        <v>471</v>
      </c>
      <c r="C458" s="11">
        <v>908</v>
      </c>
      <c r="D458" s="13" t="s">
        <v>21</v>
      </c>
      <c r="E458" s="13" t="s">
        <v>5</v>
      </c>
      <c r="F458" s="11"/>
      <c r="G458" s="12"/>
      <c r="H458" s="10">
        <f t="shared" si="388"/>
        <v>2606.4</v>
      </c>
      <c r="I458" s="10">
        <f t="shared" si="388"/>
        <v>0</v>
      </c>
      <c r="J458" s="30">
        <f t="shared" si="388"/>
        <v>2333.5</v>
      </c>
      <c r="K458" s="10">
        <f t="shared" si="388"/>
        <v>0</v>
      </c>
      <c r="L458" s="10"/>
      <c r="M458" s="10"/>
      <c r="N458" s="10"/>
      <c r="O458" s="22">
        <f>O459</f>
        <v>3233.5</v>
      </c>
      <c r="P458" s="22">
        <f t="shared" si="389"/>
        <v>395</v>
      </c>
      <c r="Q458" s="22">
        <f t="shared" si="389"/>
        <v>0</v>
      </c>
      <c r="R458" s="22">
        <f t="shared" si="389"/>
        <v>0</v>
      </c>
      <c r="S458" s="22">
        <f t="shared" si="389"/>
        <v>0</v>
      </c>
      <c r="T458" s="22">
        <f t="shared" si="389"/>
        <v>3628.5</v>
      </c>
      <c r="U458" s="60"/>
    </row>
    <row r="459" spans="1:21" ht="75" x14ac:dyDescent="0.2">
      <c r="A459" s="24"/>
      <c r="B459" s="3" t="s">
        <v>96</v>
      </c>
      <c r="C459" s="11">
        <v>908</v>
      </c>
      <c r="D459" s="13" t="s">
        <v>21</v>
      </c>
      <c r="E459" s="13" t="s">
        <v>5</v>
      </c>
      <c r="F459" s="11" t="s">
        <v>207</v>
      </c>
      <c r="G459" s="12"/>
      <c r="H459" s="10">
        <f>H460+H466+H463</f>
        <v>2606.4</v>
      </c>
      <c r="I459" s="10">
        <f t="shared" ref="I459:J459" si="390">I460+I466+I463</f>
        <v>0</v>
      </c>
      <c r="J459" s="30">
        <f t="shared" si="390"/>
        <v>2333.5</v>
      </c>
      <c r="K459" s="10">
        <f t="shared" ref="K459" si="391">K460+K466+K463</f>
        <v>0</v>
      </c>
      <c r="L459" s="10"/>
      <c r="M459" s="10"/>
      <c r="N459" s="10"/>
      <c r="O459" s="22">
        <f>O460+O463+O466</f>
        <v>3233.5</v>
      </c>
      <c r="P459" s="22">
        <f t="shared" ref="P459:T459" si="392">P460+P463+P466</f>
        <v>395</v>
      </c>
      <c r="Q459" s="22">
        <f t="shared" si="392"/>
        <v>0</v>
      </c>
      <c r="R459" s="22">
        <f t="shared" si="392"/>
        <v>0</v>
      </c>
      <c r="S459" s="22">
        <f t="shared" si="392"/>
        <v>0</v>
      </c>
      <c r="T459" s="22">
        <f t="shared" si="392"/>
        <v>3628.5</v>
      </c>
      <c r="U459" s="60"/>
    </row>
    <row r="460" spans="1:21" ht="56.25" x14ac:dyDescent="0.2">
      <c r="A460" s="24"/>
      <c r="B460" s="3" t="s">
        <v>352</v>
      </c>
      <c r="C460" s="11">
        <v>908</v>
      </c>
      <c r="D460" s="13" t="s">
        <v>21</v>
      </c>
      <c r="E460" s="13" t="s">
        <v>5</v>
      </c>
      <c r="F460" s="11" t="s">
        <v>351</v>
      </c>
      <c r="G460" s="12"/>
      <c r="H460" s="10">
        <f>H461</f>
        <v>1010</v>
      </c>
      <c r="I460" s="10">
        <f t="shared" ref="I460:K460" si="393">I461</f>
        <v>0</v>
      </c>
      <c r="J460" s="30">
        <f t="shared" si="393"/>
        <v>110</v>
      </c>
      <c r="K460" s="10">
        <f t="shared" si="393"/>
        <v>0</v>
      </c>
      <c r="L460" s="10"/>
      <c r="M460" s="10"/>
      <c r="N460" s="10"/>
      <c r="O460" s="22">
        <f>O461</f>
        <v>1010</v>
      </c>
      <c r="P460" s="22">
        <f t="shared" ref="P460:T461" si="394">P461</f>
        <v>0</v>
      </c>
      <c r="Q460" s="22">
        <f t="shared" si="394"/>
        <v>0</v>
      </c>
      <c r="R460" s="22">
        <f t="shared" si="394"/>
        <v>0</v>
      </c>
      <c r="S460" s="22">
        <f t="shared" si="394"/>
        <v>0</v>
      </c>
      <c r="T460" s="22">
        <f t="shared" si="394"/>
        <v>1010</v>
      </c>
      <c r="U460" s="60"/>
    </row>
    <row r="461" spans="1:21" ht="22.5" customHeight="1" x14ac:dyDescent="0.2">
      <c r="A461" s="24"/>
      <c r="B461" s="3" t="s">
        <v>373</v>
      </c>
      <c r="C461" s="11">
        <v>908</v>
      </c>
      <c r="D461" s="13" t="s">
        <v>21</v>
      </c>
      <c r="E461" s="13" t="s">
        <v>5</v>
      </c>
      <c r="F461" s="11" t="s">
        <v>350</v>
      </c>
      <c r="G461" s="12"/>
      <c r="H461" s="10">
        <f t="shared" ref="H461:K461" si="395">H462</f>
        <v>1010</v>
      </c>
      <c r="I461" s="10">
        <f t="shared" si="395"/>
        <v>0</v>
      </c>
      <c r="J461" s="30">
        <f t="shared" si="395"/>
        <v>110</v>
      </c>
      <c r="K461" s="10">
        <f t="shared" si="395"/>
        <v>0</v>
      </c>
      <c r="L461" s="10"/>
      <c r="M461" s="10"/>
      <c r="N461" s="10"/>
      <c r="O461" s="22">
        <f>O462</f>
        <v>1010</v>
      </c>
      <c r="P461" s="22">
        <f t="shared" si="394"/>
        <v>0</v>
      </c>
      <c r="Q461" s="22">
        <f t="shared" si="394"/>
        <v>0</v>
      </c>
      <c r="R461" s="22">
        <f t="shared" si="394"/>
        <v>0</v>
      </c>
      <c r="S461" s="22">
        <f t="shared" si="394"/>
        <v>0</v>
      </c>
      <c r="T461" s="22">
        <f t="shared" si="394"/>
        <v>1010</v>
      </c>
      <c r="U461" s="60"/>
    </row>
    <row r="462" spans="1:21" ht="37.5" x14ac:dyDescent="0.2">
      <c r="A462" s="24"/>
      <c r="B462" s="3" t="s">
        <v>166</v>
      </c>
      <c r="C462" s="11">
        <v>908</v>
      </c>
      <c r="D462" s="13" t="s">
        <v>21</v>
      </c>
      <c r="E462" s="13" t="s">
        <v>5</v>
      </c>
      <c r="F462" s="11" t="s">
        <v>350</v>
      </c>
      <c r="G462" s="12">
        <v>200</v>
      </c>
      <c r="H462" s="10">
        <f>10+1000</f>
        <v>1010</v>
      </c>
      <c r="I462" s="10"/>
      <c r="J462" s="30">
        <v>110</v>
      </c>
      <c r="K462" s="22"/>
      <c r="L462" s="22"/>
      <c r="M462" s="22"/>
      <c r="N462" s="22"/>
      <c r="O462" s="22">
        <f>110+1000-100</f>
        <v>1010</v>
      </c>
      <c r="P462" s="10"/>
      <c r="Q462" s="10"/>
      <c r="R462" s="10"/>
      <c r="S462" s="10"/>
      <c r="T462" s="72">
        <f>O462+P462+Q462+R462+S462</f>
        <v>1010</v>
      </c>
      <c r="U462" s="60"/>
    </row>
    <row r="463" spans="1:21" ht="60.75" customHeight="1" x14ac:dyDescent="0.2">
      <c r="A463" s="24"/>
      <c r="B463" s="3" t="s">
        <v>357</v>
      </c>
      <c r="C463" s="11">
        <v>908</v>
      </c>
      <c r="D463" s="13" t="s">
        <v>21</v>
      </c>
      <c r="E463" s="13" t="s">
        <v>5</v>
      </c>
      <c r="F463" s="11" t="s">
        <v>359</v>
      </c>
      <c r="G463" s="12"/>
      <c r="H463" s="10">
        <f t="shared" ref="H463:K464" si="396">H464</f>
        <v>30</v>
      </c>
      <c r="I463" s="10">
        <f t="shared" si="396"/>
        <v>0</v>
      </c>
      <c r="J463" s="30">
        <f t="shared" si="396"/>
        <v>30</v>
      </c>
      <c r="K463" s="10">
        <f t="shared" si="396"/>
        <v>0</v>
      </c>
      <c r="L463" s="10"/>
      <c r="M463" s="10"/>
      <c r="N463" s="10"/>
      <c r="O463" s="22">
        <f>O464</f>
        <v>30</v>
      </c>
      <c r="P463" s="22">
        <f t="shared" ref="P463:T464" si="397">P464</f>
        <v>300</v>
      </c>
      <c r="Q463" s="22">
        <f t="shared" si="397"/>
        <v>0</v>
      </c>
      <c r="R463" s="22">
        <f t="shared" si="397"/>
        <v>0</v>
      </c>
      <c r="S463" s="22">
        <f t="shared" si="397"/>
        <v>0</v>
      </c>
      <c r="T463" s="22">
        <f t="shared" si="397"/>
        <v>330</v>
      </c>
      <c r="U463" s="60"/>
    </row>
    <row r="464" spans="1:21" ht="37.5" x14ac:dyDescent="0.2">
      <c r="A464" s="24"/>
      <c r="B464" s="3" t="s">
        <v>374</v>
      </c>
      <c r="C464" s="11">
        <v>908</v>
      </c>
      <c r="D464" s="13" t="s">
        <v>21</v>
      </c>
      <c r="E464" s="13" t="s">
        <v>5</v>
      </c>
      <c r="F464" s="11" t="s">
        <v>358</v>
      </c>
      <c r="G464" s="12"/>
      <c r="H464" s="10">
        <f t="shared" si="396"/>
        <v>30</v>
      </c>
      <c r="I464" s="10">
        <f t="shared" si="396"/>
        <v>0</v>
      </c>
      <c r="J464" s="30">
        <f t="shared" si="396"/>
        <v>30</v>
      </c>
      <c r="K464" s="10">
        <f t="shared" si="396"/>
        <v>0</v>
      </c>
      <c r="L464" s="10"/>
      <c r="M464" s="10"/>
      <c r="N464" s="10"/>
      <c r="O464" s="22">
        <f>O465</f>
        <v>30</v>
      </c>
      <c r="P464" s="22">
        <f t="shared" si="397"/>
        <v>300</v>
      </c>
      <c r="Q464" s="22">
        <f t="shared" si="397"/>
        <v>0</v>
      </c>
      <c r="R464" s="22">
        <f t="shared" si="397"/>
        <v>0</v>
      </c>
      <c r="S464" s="22">
        <f t="shared" si="397"/>
        <v>0</v>
      </c>
      <c r="T464" s="22">
        <f t="shared" si="397"/>
        <v>330</v>
      </c>
      <c r="U464" s="60"/>
    </row>
    <row r="465" spans="1:21" ht="37.5" x14ac:dyDescent="0.2">
      <c r="A465" s="24" t="s">
        <v>0</v>
      </c>
      <c r="B465" s="3" t="s">
        <v>166</v>
      </c>
      <c r="C465" s="11">
        <v>908</v>
      </c>
      <c r="D465" s="13" t="s">
        <v>21</v>
      </c>
      <c r="E465" s="13" t="s">
        <v>5</v>
      </c>
      <c r="F465" s="11" t="s">
        <v>358</v>
      </c>
      <c r="G465" s="12">
        <v>200</v>
      </c>
      <c r="H465" s="10">
        <v>30</v>
      </c>
      <c r="I465" s="10"/>
      <c r="J465" s="30">
        <v>30</v>
      </c>
      <c r="K465" s="22"/>
      <c r="L465" s="22"/>
      <c r="M465" s="22"/>
      <c r="N465" s="22"/>
      <c r="O465" s="22">
        <f>J465+K465+M465+N465+L465</f>
        <v>30</v>
      </c>
      <c r="P465" s="10">
        <v>300</v>
      </c>
      <c r="Q465" s="10"/>
      <c r="R465" s="10"/>
      <c r="S465" s="10"/>
      <c r="T465" s="72">
        <f>O465+P465+Q465+R465+S465</f>
        <v>330</v>
      </c>
      <c r="U465" s="60"/>
    </row>
    <row r="466" spans="1:21" ht="37.5" x14ac:dyDescent="0.2">
      <c r="A466" s="24"/>
      <c r="B466" s="3" t="s">
        <v>363</v>
      </c>
      <c r="C466" s="11">
        <v>908</v>
      </c>
      <c r="D466" s="13" t="s">
        <v>21</v>
      </c>
      <c r="E466" s="13" t="s">
        <v>5</v>
      </c>
      <c r="F466" s="11" t="s">
        <v>362</v>
      </c>
      <c r="G466" s="12"/>
      <c r="H466" s="10">
        <f t="shared" ref="H466:K467" si="398">H467</f>
        <v>1566.4</v>
      </c>
      <c r="I466" s="10">
        <f t="shared" si="398"/>
        <v>0</v>
      </c>
      <c r="J466" s="30">
        <f t="shared" si="398"/>
        <v>2193.5</v>
      </c>
      <c r="K466" s="10">
        <f t="shared" si="398"/>
        <v>0</v>
      </c>
      <c r="L466" s="10"/>
      <c r="M466" s="10"/>
      <c r="N466" s="10"/>
      <c r="O466" s="22">
        <f>O467</f>
        <v>2193.5</v>
      </c>
      <c r="P466" s="22">
        <f t="shared" ref="P466:T467" si="399">P467</f>
        <v>95</v>
      </c>
      <c r="Q466" s="22">
        <f t="shared" si="399"/>
        <v>0</v>
      </c>
      <c r="R466" s="22">
        <f t="shared" si="399"/>
        <v>0</v>
      </c>
      <c r="S466" s="22">
        <f t="shared" si="399"/>
        <v>0</v>
      </c>
      <c r="T466" s="22">
        <f t="shared" si="399"/>
        <v>2288.5</v>
      </c>
      <c r="U466" s="60"/>
    </row>
    <row r="467" spans="1:21" ht="19.5" customHeight="1" x14ac:dyDescent="0.2">
      <c r="A467" s="24" t="s">
        <v>0</v>
      </c>
      <c r="B467" s="3" t="s">
        <v>378</v>
      </c>
      <c r="C467" s="11">
        <v>908</v>
      </c>
      <c r="D467" s="11" t="s">
        <v>21</v>
      </c>
      <c r="E467" s="11">
        <v>10</v>
      </c>
      <c r="F467" s="11" t="s">
        <v>360</v>
      </c>
      <c r="G467" s="12" t="s">
        <v>0</v>
      </c>
      <c r="H467" s="10">
        <f t="shared" si="398"/>
        <v>1566.4</v>
      </c>
      <c r="I467" s="10">
        <f t="shared" si="398"/>
        <v>0</v>
      </c>
      <c r="J467" s="30">
        <f t="shared" si="398"/>
        <v>2193.5</v>
      </c>
      <c r="K467" s="10">
        <f t="shared" si="398"/>
        <v>0</v>
      </c>
      <c r="L467" s="10"/>
      <c r="M467" s="10"/>
      <c r="N467" s="10"/>
      <c r="O467" s="22">
        <f>O468</f>
        <v>2193.5</v>
      </c>
      <c r="P467" s="22">
        <f t="shared" si="399"/>
        <v>95</v>
      </c>
      <c r="Q467" s="22">
        <f t="shared" si="399"/>
        <v>0</v>
      </c>
      <c r="R467" s="22">
        <f t="shared" si="399"/>
        <v>0</v>
      </c>
      <c r="S467" s="22">
        <f t="shared" si="399"/>
        <v>0</v>
      </c>
      <c r="T467" s="22">
        <f t="shared" si="399"/>
        <v>2288.5</v>
      </c>
      <c r="U467" s="60"/>
    </row>
    <row r="468" spans="1:21" ht="37.5" x14ac:dyDescent="0.2">
      <c r="A468" s="24" t="s">
        <v>0</v>
      </c>
      <c r="B468" s="3" t="s">
        <v>87</v>
      </c>
      <c r="C468" s="11">
        <v>908</v>
      </c>
      <c r="D468" s="11" t="s">
        <v>21</v>
      </c>
      <c r="E468" s="11">
        <v>10</v>
      </c>
      <c r="F468" s="11" t="s">
        <v>361</v>
      </c>
      <c r="G468" s="12"/>
      <c r="H468" s="10">
        <f>H469+H470+H471</f>
        <v>1566.4</v>
      </c>
      <c r="I468" s="10">
        <f t="shared" ref="I468:J468" si="400">I469+I470+I471</f>
        <v>0</v>
      </c>
      <c r="J468" s="30">
        <f t="shared" si="400"/>
        <v>2193.5</v>
      </c>
      <c r="K468" s="10">
        <f t="shared" ref="K468" si="401">K469+K470+K471</f>
        <v>0</v>
      </c>
      <c r="L468" s="10"/>
      <c r="M468" s="10"/>
      <c r="N468" s="10"/>
      <c r="O468" s="22">
        <f>O469+O470+O471</f>
        <v>2193.5</v>
      </c>
      <c r="P468" s="22">
        <f t="shared" ref="P468:T468" si="402">P469+P470+P471</f>
        <v>95</v>
      </c>
      <c r="Q468" s="22">
        <f t="shared" si="402"/>
        <v>0</v>
      </c>
      <c r="R468" s="22">
        <f t="shared" si="402"/>
        <v>0</v>
      </c>
      <c r="S468" s="22">
        <f t="shared" si="402"/>
        <v>0</v>
      </c>
      <c r="T468" s="22">
        <f t="shared" si="402"/>
        <v>2288.5</v>
      </c>
      <c r="U468" s="60"/>
    </row>
    <row r="469" spans="1:21" ht="75" x14ac:dyDescent="0.2">
      <c r="A469" s="24"/>
      <c r="B469" s="3" t="s">
        <v>16</v>
      </c>
      <c r="C469" s="11">
        <v>908</v>
      </c>
      <c r="D469" s="11" t="s">
        <v>21</v>
      </c>
      <c r="E469" s="11">
        <v>10</v>
      </c>
      <c r="F469" s="11" t="s">
        <v>361</v>
      </c>
      <c r="G469" s="12" t="s">
        <v>17</v>
      </c>
      <c r="H469" s="10">
        <v>1473.3</v>
      </c>
      <c r="I469" s="10"/>
      <c r="J469" s="30">
        <f>1505.4+454.6</f>
        <v>1960</v>
      </c>
      <c r="K469" s="22"/>
      <c r="L469" s="22"/>
      <c r="M469" s="22"/>
      <c r="N469" s="22"/>
      <c r="O469" s="22">
        <f>J469+K469+M469+N469+L469</f>
        <v>1960</v>
      </c>
      <c r="P469" s="10"/>
      <c r="Q469" s="10"/>
      <c r="R469" s="10"/>
      <c r="S469" s="10"/>
      <c r="T469" s="72">
        <f>O469+P469+Q469+R469+S469</f>
        <v>1960</v>
      </c>
      <c r="U469" s="60"/>
    </row>
    <row r="470" spans="1:21" ht="37.5" x14ac:dyDescent="0.2">
      <c r="A470" s="24"/>
      <c r="B470" s="3" t="s">
        <v>166</v>
      </c>
      <c r="C470" s="11">
        <v>908</v>
      </c>
      <c r="D470" s="11" t="s">
        <v>21</v>
      </c>
      <c r="E470" s="11">
        <v>10</v>
      </c>
      <c r="F470" s="11" t="s">
        <v>361</v>
      </c>
      <c r="G470" s="12" t="s">
        <v>7</v>
      </c>
      <c r="H470" s="10">
        <v>92.7</v>
      </c>
      <c r="I470" s="10"/>
      <c r="J470" s="30">
        <f>32.8+4.9+13.6+79+94.7+8</f>
        <v>233</v>
      </c>
      <c r="K470" s="22"/>
      <c r="L470" s="22"/>
      <c r="M470" s="22"/>
      <c r="N470" s="22"/>
      <c r="O470" s="22">
        <f t="shared" ref="O470:O471" si="403">J470+K470+M470+N470+L470</f>
        <v>233</v>
      </c>
      <c r="P470" s="10">
        <v>95</v>
      </c>
      <c r="Q470" s="10"/>
      <c r="R470" s="10"/>
      <c r="S470" s="10"/>
      <c r="T470" s="72">
        <f t="shared" ref="T470:T471" si="404">O470+P470+Q470+R470+S470</f>
        <v>328</v>
      </c>
      <c r="U470" s="60"/>
    </row>
    <row r="471" spans="1:21" ht="18.75" x14ac:dyDescent="0.2">
      <c r="A471" s="24"/>
      <c r="B471" s="3" t="s">
        <v>18</v>
      </c>
      <c r="C471" s="11">
        <v>908</v>
      </c>
      <c r="D471" s="11" t="s">
        <v>21</v>
      </c>
      <c r="E471" s="11">
        <v>10</v>
      </c>
      <c r="F471" s="11" t="s">
        <v>361</v>
      </c>
      <c r="G471" s="12">
        <v>800</v>
      </c>
      <c r="H471" s="10">
        <v>0.4</v>
      </c>
      <c r="I471" s="10"/>
      <c r="J471" s="30">
        <v>0.5</v>
      </c>
      <c r="K471" s="22"/>
      <c r="L471" s="22"/>
      <c r="M471" s="22"/>
      <c r="N471" s="22"/>
      <c r="O471" s="22">
        <f t="shared" si="403"/>
        <v>0.5</v>
      </c>
      <c r="P471" s="10"/>
      <c r="Q471" s="10"/>
      <c r="R471" s="10"/>
      <c r="S471" s="10"/>
      <c r="T471" s="72">
        <f t="shared" si="404"/>
        <v>0.5</v>
      </c>
      <c r="U471" s="60"/>
    </row>
    <row r="472" spans="1:21" ht="18.75" x14ac:dyDescent="0.2">
      <c r="A472" s="24"/>
      <c r="B472" s="3" t="s">
        <v>97</v>
      </c>
      <c r="C472" s="11">
        <v>908</v>
      </c>
      <c r="D472" s="13" t="s">
        <v>4</v>
      </c>
      <c r="E472" s="13"/>
      <c r="F472" s="11"/>
      <c r="G472" s="12"/>
      <c r="H472" s="10">
        <f>H473+H489+H502+H492</f>
        <v>2696.9</v>
      </c>
      <c r="I472" s="10">
        <f>I473+I489+I502+I492</f>
        <v>35602.1</v>
      </c>
      <c r="J472" s="30">
        <f>J473+J489+J502+J492</f>
        <v>5100.6000000000004</v>
      </c>
      <c r="K472" s="10">
        <f t="shared" ref="K472" si="405">K473+K489+K502+K492</f>
        <v>210.8</v>
      </c>
      <c r="L472" s="10"/>
      <c r="M472" s="10"/>
      <c r="N472" s="10"/>
      <c r="O472" s="22">
        <f>O473+O487+O492+O502</f>
        <v>4411.3999999999996</v>
      </c>
      <c r="P472" s="22">
        <f t="shared" ref="P472:T472" si="406">P473+P487+P492+P502</f>
        <v>-930</v>
      </c>
      <c r="Q472" s="22">
        <f t="shared" si="406"/>
        <v>1098.97855</v>
      </c>
      <c r="R472" s="22">
        <f t="shared" si="406"/>
        <v>7840.9475700000003</v>
      </c>
      <c r="S472" s="22">
        <f t="shared" si="406"/>
        <v>0</v>
      </c>
      <c r="T472" s="22">
        <f t="shared" si="406"/>
        <v>12376.326120000002</v>
      </c>
      <c r="U472" s="60"/>
    </row>
    <row r="473" spans="1:21" ht="18.75" x14ac:dyDescent="0.2">
      <c r="A473" s="24"/>
      <c r="B473" s="3" t="s">
        <v>39</v>
      </c>
      <c r="C473" s="11">
        <v>908</v>
      </c>
      <c r="D473" s="13" t="s">
        <v>4</v>
      </c>
      <c r="E473" s="13" t="s">
        <v>13</v>
      </c>
      <c r="F473" s="11"/>
      <c r="G473" s="12"/>
      <c r="H473" s="10">
        <f t="shared" ref="H473:K475" si="407">H474</f>
        <v>150</v>
      </c>
      <c r="I473" s="10">
        <f>I474+I483</f>
        <v>142.6</v>
      </c>
      <c r="J473" s="30">
        <f>J474+J483</f>
        <v>150</v>
      </c>
      <c r="K473" s="10">
        <f t="shared" ref="K473" si="408">K474+K483</f>
        <v>210.8</v>
      </c>
      <c r="L473" s="10"/>
      <c r="M473" s="10"/>
      <c r="N473" s="10"/>
      <c r="O473" s="22">
        <f>O474+O483</f>
        <v>360.8</v>
      </c>
      <c r="P473" s="22">
        <f t="shared" ref="P473:T473" si="409">P474+P483</f>
        <v>0</v>
      </c>
      <c r="Q473" s="22">
        <f t="shared" si="409"/>
        <v>0</v>
      </c>
      <c r="R473" s="22">
        <f t="shared" si="409"/>
        <v>0</v>
      </c>
      <c r="S473" s="22">
        <f t="shared" si="409"/>
        <v>0</v>
      </c>
      <c r="T473" s="22">
        <f t="shared" si="409"/>
        <v>360.8</v>
      </c>
      <c r="U473" s="60"/>
    </row>
    <row r="474" spans="1:21" ht="56.25" x14ac:dyDescent="0.2">
      <c r="A474" s="24"/>
      <c r="B474" s="3" t="s">
        <v>387</v>
      </c>
      <c r="C474" s="11">
        <v>908</v>
      </c>
      <c r="D474" s="13" t="s">
        <v>4</v>
      </c>
      <c r="E474" s="13" t="s">
        <v>13</v>
      </c>
      <c r="F474" s="11" t="s">
        <v>208</v>
      </c>
      <c r="G474" s="12"/>
      <c r="H474" s="10">
        <f t="shared" si="407"/>
        <v>150</v>
      </c>
      <c r="I474" s="10">
        <f t="shared" si="407"/>
        <v>0</v>
      </c>
      <c r="J474" s="30">
        <f>J475+J480</f>
        <v>150</v>
      </c>
      <c r="K474" s="10">
        <f t="shared" si="407"/>
        <v>0</v>
      </c>
      <c r="L474" s="10"/>
      <c r="M474" s="10"/>
      <c r="N474" s="10"/>
      <c r="O474" s="22">
        <f>O475</f>
        <v>150</v>
      </c>
      <c r="P474" s="22">
        <f t="shared" ref="P474:T474" si="410">P475</f>
        <v>0</v>
      </c>
      <c r="Q474" s="22">
        <f t="shared" si="410"/>
        <v>0</v>
      </c>
      <c r="R474" s="22">
        <f t="shared" si="410"/>
        <v>0</v>
      </c>
      <c r="S474" s="22">
        <f t="shared" si="410"/>
        <v>0</v>
      </c>
      <c r="T474" s="22">
        <f t="shared" si="410"/>
        <v>150</v>
      </c>
      <c r="U474" s="60"/>
    </row>
    <row r="475" spans="1:21" ht="18.75" x14ac:dyDescent="0.2">
      <c r="A475" s="24"/>
      <c r="B475" s="3" t="s">
        <v>372</v>
      </c>
      <c r="C475" s="11">
        <v>908</v>
      </c>
      <c r="D475" s="13" t="s">
        <v>4</v>
      </c>
      <c r="E475" s="13" t="s">
        <v>13</v>
      </c>
      <c r="F475" s="11" t="s">
        <v>371</v>
      </c>
      <c r="G475" s="12"/>
      <c r="H475" s="10">
        <f t="shared" si="407"/>
        <v>150</v>
      </c>
      <c r="I475" s="10">
        <f t="shared" si="407"/>
        <v>0</v>
      </c>
      <c r="J475" s="30">
        <f t="shared" si="407"/>
        <v>150</v>
      </c>
      <c r="K475" s="10">
        <f>K476+K480</f>
        <v>0</v>
      </c>
      <c r="L475" s="10"/>
      <c r="M475" s="10"/>
      <c r="N475" s="10"/>
      <c r="O475" s="22">
        <f t="shared" ref="O475:T475" si="411">O476+O480</f>
        <v>150</v>
      </c>
      <c r="P475" s="22">
        <f t="shared" si="411"/>
        <v>0</v>
      </c>
      <c r="Q475" s="22">
        <f t="shared" si="411"/>
        <v>0</v>
      </c>
      <c r="R475" s="22">
        <f t="shared" si="411"/>
        <v>0</v>
      </c>
      <c r="S475" s="22">
        <f t="shared" si="411"/>
        <v>0</v>
      </c>
      <c r="T475" s="22">
        <f t="shared" si="411"/>
        <v>150</v>
      </c>
      <c r="U475" s="60"/>
    </row>
    <row r="476" spans="1:21" ht="37.5" x14ac:dyDescent="0.2">
      <c r="A476" s="24"/>
      <c r="B476" s="3" t="s">
        <v>98</v>
      </c>
      <c r="C476" s="11">
        <v>908</v>
      </c>
      <c r="D476" s="13" t="s">
        <v>4</v>
      </c>
      <c r="E476" s="13" t="s">
        <v>13</v>
      </c>
      <c r="F476" s="11" t="s">
        <v>370</v>
      </c>
      <c r="G476" s="12"/>
      <c r="H476" s="10">
        <f>H478</f>
        <v>150</v>
      </c>
      <c r="I476" s="10">
        <f>I478</f>
        <v>0</v>
      </c>
      <c r="J476" s="30">
        <f>J478+J477+J479</f>
        <v>150</v>
      </c>
      <c r="K476" s="10">
        <f t="shared" ref="K476" si="412">K478+K477+K479</f>
        <v>0</v>
      </c>
      <c r="L476" s="10"/>
      <c r="M476" s="10"/>
      <c r="N476" s="10"/>
      <c r="O476" s="22">
        <f>O477+O478+O479</f>
        <v>150</v>
      </c>
      <c r="P476" s="22">
        <f t="shared" ref="P476:T476" si="413">P477+P478+P479</f>
        <v>0</v>
      </c>
      <c r="Q476" s="22">
        <f t="shared" si="413"/>
        <v>0</v>
      </c>
      <c r="R476" s="22">
        <f t="shared" si="413"/>
        <v>0</v>
      </c>
      <c r="S476" s="22">
        <f t="shared" si="413"/>
        <v>0</v>
      </c>
      <c r="T476" s="22">
        <f t="shared" si="413"/>
        <v>150</v>
      </c>
      <c r="U476" s="60"/>
    </row>
    <row r="477" spans="1:21" ht="37.5" x14ac:dyDescent="0.2">
      <c r="A477" s="24"/>
      <c r="B477" s="3" t="s">
        <v>166</v>
      </c>
      <c r="C477" s="11">
        <v>908</v>
      </c>
      <c r="D477" s="13" t="s">
        <v>4</v>
      </c>
      <c r="E477" s="13" t="s">
        <v>13</v>
      </c>
      <c r="F477" s="11" t="s">
        <v>370</v>
      </c>
      <c r="G477" s="12">
        <v>200</v>
      </c>
      <c r="H477" s="10"/>
      <c r="I477" s="10"/>
      <c r="J477" s="30">
        <v>50</v>
      </c>
      <c r="K477" s="22"/>
      <c r="L477" s="22"/>
      <c r="M477" s="22"/>
      <c r="N477" s="22"/>
      <c r="O477" s="22">
        <f>J477+K477+M477+N477+L477</f>
        <v>50</v>
      </c>
      <c r="P477" s="10"/>
      <c r="Q477" s="10"/>
      <c r="R477" s="10"/>
      <c r="S477" s="10"/>
      <c r="T477" s="72">
        <f>O477+P477+Q477+R477+S477</f>
        <v>50</v>
      </c>
      <c r="U477" s="60"/>
    </row>
    <row r="478" spans="1:21" ht="18.75" x14ac:dyDescent="0.2">
      <c r="A478" s="24"/>
      <c r="B478" s="3" t="s">
        <v>12</v>
      </c>
      <c r="C478" s="11">
        <v>908</v>
      </c>
      <c r="D478" s="13" t="s">
        <v>4</v>
      </c>
      <c r="E478" s="13" t="s">
        <v>13</v>
      </c>
      <c r="F478" s="11" t="s">
        <v>370</v>
      </c>
      <c r="G478" s="12">
        <v>300</v>
      </c>
      <c r="H478" s="51">
        <v>150</v>
      </c>
      <c r="I478" s="51"/>
      <c r="J478" s="52">
        <v>5</v>
      </c>
      <c r="K478" s="22"/>
      <c r="L478" s="22"/>
      <c r="M478" s="22"/>
      <c r="N478" s="22"/>
      <c r="O478" s="22">
        <f t="shared" ref="O478:O479" si="414">J478+K478+M478+N478+L478</f>
        <v>5</v>
      </c>
      <c r="P478" s="10"/>
      <c r="Q478" s="10"/>
      <c r="R478" s="10"/>
      <c r="S478" s="10"/>
      <c r="T478" s="72">
        <f t="shared" ref="T478:T479" si="415">O478+P478+Q478+R478+S478</f>
        <v>5</v>
      </c>
      <c r="U478" s="60"/>
    </row>
    <row r="479" spans="1:21" ht="18.75" customHeight="1" x14ac:dyDescent="0.2">
      <c r="A479" s="24"/>
      <c r="B479" s="3" t="s">
        <v>18</v>
      </c>
      <c r="C479" s="11">
        <v>908</v>
      </c>
      <c r="D479" s="13" t="s">
        <v>4</v>
      </c>
      <c r="E479" s="13" t="s">
        <v>13</v>
      </c>
      <c r="F479" s="11" t="s">
        <v>370</v>
      </c>
      <c r="G479" s="12">
        <v>800</v>
      </c>
      <c r="H479" s="10"/>
      <c r="I479" s="10"/>
      <c r="J479" s="30">
        <v>95</v>
      </c>
      <c r="K479" s="22"/>
      <c r="L479" s="22"/>
      <c r="M479" s="22"/>
      <c r="N479" s="22"/>
      <c r="O479" s="22">
        <f t="shared" si="414"/>
        <v>95</v>
      </c>
      <c r="P479" s="10"/>
      <c r="Q479" s="10"/>
      <c r="R479" s="10"/>
      <c r="S479" s="10"/>
      <c r="T479" s="72">
        <f t="shared" si="415"/>
        <v>95</v>
      </c>
      <c r="U479" s="60"/>
    </row>
    <row r="480" spans="1:21" ht="18.75" x14ac:dyDescent="0.2">
      <c r="A480" s="24"/>
      <c r="B480" s="3" t="s">
        <v>468</v>
      </c>
      <c r="C480" s="11">
        <v>908</v>
      </c>
      <c r="D480" s="13" t="s">
        <v>4</v>
      </c>
      <c r="E480" s="13" t="s">
        <v>13</v>
      </c>
      <c r="F480" s="11" t="s">
        <v>368</v>
      </c>
      <c r="G480" s="12"/>
      <c r="H480" s="10"/>
      <c r="I480" s="10"/>
      <c r="J480" s="30">
        <f t="shared" ref="J480:K481" si="416">J481</f>
        <v>0</v>
      </c>
      <c r="K480" s="22">
        <f t="shared" si="416"/>
        <v>0</v>
      </c>
      <c r="L480" s="22"/>
      <c r="M480" s="22"/>
      <c r="N480" s="22"/>
      <c r="O480" s="22">
        <f t="shared" ref="O480:T481" si="417">O481</f>
        <v>0</v>
      </c>
      <c r="P480" s="22">
        <f t="shared" si="417"/>
        <v>0</v>
      </c>
      <c r="Q480" s="22">
        <f t="shared" si="417"/>
        <v>0</v>
      </c>
      <c r="R480" s="22">
        <f t="shared" si="417"/>
        <v>0</v>
      </c>
      <c r="S480" s="22">
        <f t="shared" si="417"/>
        <v>0</v>
      </c>
      <c r="T480" s="22">
        <f t="shared" si="417"/>
        <v>0</v>
      </c>
      <c r="U480" s="60"/>
    </row>
    <row r="481" spans="1:21" ht="1.5" customHeight="1" x14ac:dyDescent="0.2">
      <c r="A481" s="24"/>
      <c r="B481" s="3" t="s">
        <v>485</v>
      </c>
      <c r="C481" s="11">
        <v>908</v>
      </c>
      <c r="D481" s="13" t="s">
        <v>4</v>
      </c>
      <c r="E481" s="13" t="s">
        <v>13</v>
      </c>
      <c r="F481" s="11" t="s">
        <v>484</v>
      </c>
      <c r="G481" s="12"/>
      <c r="H481" s="10"/>
      <c r="I481" s="10"/>
      <c r="J481" s="30">
        <f t="shared" si="416"/>
        <v>0</v>
      </c>
      <c r="K481" s="22">
        <f t="shared" si="416"/>
        <v>0</v>
      </c>
      <c r="L481" s="22"/>
      <c r="M481" s="22"/>
      <c r="N481" s="22"/>
      <c r="O481" s="22">
        <f t="shared" si="417"/>
        <v>0</v>
      </c>
      <c r="P481" s="22">
        <f t="shared" si="417"/>
        <v>0</v>
      </c>
      <c r="Q481" s="22">
        <f t="shared" si="417"/>
        <v>0</v>
      </c>
      <c r="R481" s="22">
        <f t="shared" si="417"/>
        <v>0</v>
      </c>
      <c r="S481" s="22">
        <f t="shared" si="417"/>
        <v>0</v>
      </c>
      <c r="T481" s="22">
        <f t="shared" si="417"/>
        <v>0</v>
      </c>
      <c r="U481" s="60"/>
    </row>
    <row r="482" spans="1:21" ht="37.5" x14ac:dyDescent="0.2">
      <c r="A482" s="24"/>
      <c r="B482" s="3" t="s">
        <v>166</v>
      </c>
      <c r="C482" s="11">
        <v>908</v>
      </c>
      <c r="D482" s="13" t="s">
        <v>4</v>
      </c>
      <c r="E482" s="13" t="s">
        <v>13</v>
      </c>
      <c r="F482" s="11" t="s">
        <v>484</v>
      </c>
      <c r="G482" s="12">
        <v>200</v>
      </c>
      <c r="H482" s="10"/>
      <c r="I482" s="10"/>
      <c r="J482" s="30">
        <v>0</v>
      </c>
      <c r="K482" s="22">
        <v>0</v>
      </c>
      <c r="L482" s="22"/>
      <c r="M482" s="22"/>
      <c r="N482" s="22"/>
      <c r="O482" s="22">
        <f>J482+K482+M482+N482+L482</f>
        <v>0</v>
      </c>
      <c r="P482" s="10"/>
      <c r="Q482" s="10"/>
      <c r="R482" s="10"/>
      <c r="S482" s="10"/>
      <c r="T482" s="72">
        <f>O482+P482+Q482+R482+S482</f>
        <v>0</v>
      </c>
      <c r="U482" s="60"/>
    </row>
    <row r="483" spans="1:21" ht="18.75" x14ac:dyDescent="0.2">
      <c r="A483" s="24"/>
      <c r="B483" s="3" t="s">
        <v>26</v>
      </c>
      <c r="C483" s="11">
        <v>908</v>
      </c>
      <c r="D483" s="13" t="s">
        <v>4</v>
      </c>
      <c r="E483" s="13" t="s">
        <v>13</v>
      </c>
      <c r="F483" s="11" t="s">
        <v>131</v>
      </c>
      <c r="G483" s="12"/>
      <c r="H483" s="10"/>
      <c r="I483" s="10">
        <f>I484</f>
        <v>142.6</v>
      </c>
      <c r="J483" s="30">
        <f>J484</f>
        <v>0</v>
      </c>
      <c r="K483" s="10">
        <f t="shared" ref="K483" si="418">K484</f>
        <v>210.8</v>
      </c>
      <c r="L483" s="10"/>
      <c r="M483" s="10"/>
      <c r="N483" s="10"/>
      <c r="O483" s="22">
        <f>O484</f>
        <v>210.8</v>
      </c>
      <c r="P483" s="22">
        <f t="shared" ref="P483:T484" si="419">P484</f>
        <v>0</v>
      </c>
      <c r="Q483" s="22">
        <f t="shared" si="419"/>
        <v>0</v>
      </c>
      <c r="R483" s="22">
        <f t="shared" si="419"/>
        <v>0</v>
      </c>
      <c r="S483" s="22">
        <f t="shared" si="419"/>
        <v>0</v>
      </c>
      <c r="T483" s="22">
        <f t="shared" si="419"/>
        <v>210.8</v>
      </c>
      <c r="U483" s="60"/>
    </row>
    <row r="484" spans="1:21" ht="37.5" x14ac:dyDescent="0.2">
      <c r="A484" s="24"/>
      <c r="B484" s="3" t="s">
        <v>404</v>
      </c>
      <c r="C484" s="11">
        <v>908</v>
      </c>
      <c r="D484" s="13" t="s">
        <v>4</v>
      </c>
      <c r="E484" s="13" t="s">
        <v>13</v>
      </c>
      <c r="F484" s="11" t="s">
        <v>403</v>
      </c>
      <c r="G484" s="12"/>
      <c r="H484" s="10"/>
      <c r="I484" s="10">
        <f>I486</f>
        <v>142.6</v>
      </c>
      <c r="J484" s="30">
        <f>J486+J485</f>
        <v>0</v>
      </c>
      <c r="K484" s="10">
        <f t="shared" ref="K484" si="420">K486+K485</f>
        <v>210.8</v>
      </c>
      <c r="L484" s="10"/>
      <c r="M484" s="10"/>
      <c r="N484" s="10"/>
      <c r="O484" s="22">
        <f>O485</f>
        <v>210.8</v>
      </c>
      <c r="P484" s="22">
        <f t="shared" si="419"/>
        <v>0</v>
      </c>
      <c r="Q484" s="22">
        <f t="shared" si="419"/>
        <v>0</v>
      </c>
      <c r="R484" s="22">
        <f t="shared" si="419"/>
        <v>0</v>
      </c>
      <c r="S484" s="22">
        <f t="shared" si="419"/>
        <v>0</v>
      </c>
      <c r="T484" s="22">
        <f t="shared" si="419"/>
        <v>210.8</v>
      </c>
      <c r="U484" s="60"/>
    </row>
    <row r="485" spans="1:21" ht="41.25" customHeight="1" x14ac:dyDescent="0.2">
      <c r="A485" s="24"/>
      <c r="B485" s="3" t="s">
        <v>166</v>
      </c>
      <c r="C485" s="11">
        <v>908</v>
      </c>
      <c r="D485" s="13" t="s">
        <v>4</v>
      </c>
      <c r="E485" s="13" t="s">
        <v>13</v>
      </c>
      <c r="F485" s="11" t="s">
        <v>403</v>
      </c>
      <c r="G485" s="12">
        <v>200</v>
      </c>
      <c r="H485" s="10"/>
      <c r="I485" s="10"/>
      <c r="J485" s="30">
        <v>0</v>
      </c>
      <c r="K485" s="10">
        <v>210.8</v>
      </c>
      <c r="L485" s="10"/>
      <c r="M485" s="10"/>
      <c r="N485" s="10"/>
      <c r="O485" s="22">
        <f>J485+K485+M485+N485+L485</f>
        <v>210.8</v>
      </c>
      <c r="P485" s="10"/>
      <c r="Q485" s="10"/>
      <c r="R485" s="10"/>
      <c r="S485" s="10"/>
      <c r="T485" s="72">
        <f>O485+P485+Q485+R485+S485</f>
        <v>210.8</v>
      </c>
      <c r="U485" s="60"/>
    </row>
    <row r="486" spans="1:21" ht="21" customHeight="1" x14ac:dyDescent="0.2">
      <c r="A486" s="24"/>
      <c r="B486" s="3" t="s">
        <v>116</v>
      </c>
      <c r="C486" s="11">
        <v>908</v>
      </c>
      <c r="D486" s="13" t="s">
        <v>4</v>
      </c>
      <c r="E486" s="13" t="s">
        <v>13</v>
      </c>
      <c r="F486" s="11" t="s">
        <v>403</v>
      </c>
      <c r="G486" s="12">
        <v>500</v>
      </c>
      <c r="H486" s="10"/>
      <c r="I486" s="10">
        <v>142.6</v>
      </c>
      <c r="J486" s="30"/>
      <c r="K486" s="22"/>
      <c r="L486" s="22"/>
      <c r="M486" s="22"/>
      <c r="N486" s="22"/>
      <c r="O486" s="22">
        <f t="shared" si="350"/>
        <v>0</v>
      </c>
      <c r="P486" s="10"/>
      <c r="Q486" s="10"/>
      <c r="R486" s="10"/>
      <c r="S486" s="10"/>
      <c r="T486" s="72">
        <f>O486+P486+Q486+R486+S486</f>
        <v>0</v>
      </c>
      <c r="U486" s="60"/>
    </row>
    <row r="487" spans="1:21" ht="18.75" x14ac:dyDescent="0.2">
      <c r="A487" s="24"/>
      <c r="B487" s="3" t="s">
        <v>209</v>
      </c>
      <c r="C487" s="11">
        <v>908</v>
      </c>
      <c r="D487" s="13" t="s">
        <v>4</v>
      </c>
      <c r="E487" s="13" t="s">
        <v>30</v>
      </c>
      <c r="F487" s="11"/>
      <c r="G487" s="12"/>
      <c r="H487" s="10">
        <f t="shared" ref="H487:K490" si="421">H488</f>
        <v>746.3</v>
      </c>
      <c r="I487" s="10">
        <f t="shared" si="421"/>
        <v>0</v>
      </c>
      <c r="J487" s="30">
        <f t="shared" si="421"/>
        <v>1200</v>
      </c>
      <c r="K487" s="10">
        <f t="shared" si="421"/>
        <v>0</v>
      </c>
      <c r="L487" s="10"/>
      <c r="M487" s="10"/>
      <c r="N487" s="10"/>
      <c r="O487" s="22">
        <f>O488</f>
        <v>1200</v>
      </c>
      <c r="P487" s="22">
        <f t="shared" ref="P487:T490" si="422">P488</f>
        <v>0</v>
      </c>
      <c r="Q487" s="22">
        <f t="shared" si="422"/>
        <v>0</v>
      </c>
      <c r="R487" s="22">
        <f t="shared" si="422"/>
        <v>0</v>
      </c>
      <c r="S487" s="22">
        <f t="shared" si="422"/>
        <v>0</v>
      </c>
      <c r="T487" s="22">
        <f t="shared" si="422"/>
        <v>1200</v>
      </c>
      <c r="U487" s="60"/>
    </row>
    <row r="488" spans="1:21" ht="37.5" x14ac:dyDescent="0.2">
      <c r="A488" s="24"/>
      <c r="B488" s="3" t="s">
        <v>72</v>
      </c>
      <c r="C488" s="11">
        <v>908</v>
      </c>
      <c r="D488" s="13" t="s">
        <v>4</v>
      </c>
      <c r="E488" s="13" t="s">
        <v>30</v>
      </c>
      <c r="F488" s="11" t="s">
        <v>155</v>
      </c>
      <c r="G488" s="12"/>
      <c r="H488" s="10">
        <f t="shared" si="421"/>
        <v>746.3</v>
      </c>
      <c r="I488" s="10">
        <f t="shared" si="421"/>
        <v>0</v>
      </c>
      <c r="J488" s="30">
        <f t="shared" si="421"/>
        <v>1200</v>
      </c>
      <c r="K488" s="10">
        <f t="shared" si="421"/>
        <v>0</v>
      </c>
      <c r="L488" s="10"/>
      <c r="M488" s="10"/>
      <c r="N488" s="10"/>
      <c r="O488" s="22">
        <f>O489</f>
        <v>1200</v>
      </c>
      <c r="P488" s="22">
        <f t="shared" si="422"/>
        <v>0</v>
      </c>
      <c r="Q488" s="22">
        <f t="shared" si="422"/>
        <v>0</v>
      </c>
      <c r="R488" s="22">
        <f t="shared" si="422"/>
        <v>0</v>
      </c>
      <c r="S488" s="22">
        <f t="shared" si="422"/>
        <v>0</v>
      </c>
      <c r="T488" s="22">
        <f t="shared" si="422"/>
        <v>1200</v>
      </c>
      <c r="U488" s="60"/>
    </row>
    <row r="489" spans="1:21" ht="37.5" x14ac:dyDescent="0.2">
      <c r="A489" s="24"/>
      <c r="B489" s="3" t="s">
        <v>293</v>
      </c>
      <c r="C489" s="11">
        <v>908</v>
      </c>
      <c r="D489" s="13" t="s">
        <v>4</v>
      </c>
      <c r="E489" s="13" t="s">
        <v>30</v>
      </c>
      <c r="F489" s="11" t="s">
        <v>220</v>
      </c>
      <c r="G489" s="12"/>
      <c r="H489" s="10">
        <f t="shared" si="421"/>
        <v>746.3</v>
      </c>
      <c r="I489" s="10">
        <f t="shared" si="421"/>
        <v>0</v>
      </c>
      <c r="J489" s="30">
        <f t="shared" si="421"/>
        <v>1200</v>
      </c>
      <c r="K489" s="10">
        <f t="shared" si="421"/>
        <v>0</v>
      </c>
      <c r="L489" s="10"/>
      <c r="M489" s="10"/>
      <c r="N489" s="10"/>
      <c r="O489" s="22">
        <f>O490</f>
        <v>1200</v>
      </c>
      <c r="P489" s="22">
        <f t="shared" si="422"/>
        <v>0</v>
      </c>
      <c r="Q489" s="22">
        <f t="shared" si="422"/>
        <v>0</v>
      </c>
      <c r="R489" s="22">
        <f t="shared" si="422"/>
        <v>0</v>
      </c>
      <c r="S489" s="22">
        <f t="shared" si="422"/>
        <v>0</v>
      </c>
      <c r="T489" s="22">
        <f t="shared" si="422"/>
        <v>1200</v>
      </c>
      <c r="U489" s="60"/>
    </row>
    <row r="490" spans="1:21" ht="37.5" x14ac:dyDescent="0.2">
      <c r="A490" s="24"/>
      <c r="B490" s="3" t="s">
        <v>294</v>
      </c>
      <c r="C490" s="11">
        <v>908</v>
      </c>
      <c r="D490" s="13" t="s">
        <v>4</v>
      </c>
      <c r="E490" s="13" t="s">
        <v>30</v>
      </c>
      <c r="F490" s="11" t="s">
        <v>291</v>
      </c>
      <c r="G490" s="12"/>
      <c r="H490" s="10">
        <f t="shared" si="421"/>
        <v>746.3</v>
      </c>
      <c r="I490" s="10">
        <f t="shared" si="421"/>
        <v>0</v>
      </c>
      <c r="J490" s="30">
        <f t="shared" si="421"/>
        <v>1200</v>
      </c>
      <c r="K490" s="10">
        <f t="shared" si="421"/>
        <v>0</v>
      </c>
      <c r="L490" s="10"/>
      <c r="M490" s="10"/>
      <c r="N490" s="10"/>
      <c r="O490" s="22">
        <f>O491</f>
        <v>1200</v>
      </c>
      <c r="P490" s="22">
        <f t="shared" si="422"/>
        <v>0</v>
      </c>
      <c r="Q490" s="22">
        <f t="shared" si="422"/>
        <v>0</v>
      </c>
      <c r="R490" s="22">
        <f t="shared" si="422"/>
        <v>0</v>
      </c>
      <c r="S490" s="22">
        <f t="shared" si="422"/>
        <v>0</v>
      </c>
      <c r="T490" s="22">
        <f t="shared" si="422"/>
        <v>1200</v>
      </c>
      <c r="U490" s="60"/>
    </row>
    <row r="491" spans="1:21" ht="18.75" x14ac:dyDescent="0.2">
      <c r="A491" s="24"/>
      <c r="B491" s="3" t="s">
        <v>18</v>
      </c>
      <c r="C491" s="11">
        <v>908</v>
      </c>
      <c r="D491" s="13" t="s">
        <v>4</v>
      </c>
      <c r="E491" s="13" t="s">
        <v>30</v>
      </c>
      <c r="F491" s="11" t="s">
        <v>291</v>
      </c>
      <c r="G491" s="12">
        <v>800</v>
      </c>
      <c r="H491" s="10">
        <v>746.3</v>
      </c>
      <c r="I491" s="10"/>
      <c r="J491" s="30">
        <v>1200</v>
      </c>
      <c r="K491" s="22"/>
      <c r="L491" s="22"/>
      <c r="M491" s="22"/>
      <c r="N491" s="22"/>
      <c r="O491" s="22">
        <f>J491+K491+M491+N491+L491</f>
        <v>1200</v>
      </c>
      <c r="P491" s="10"/>
      <c r="Q491" s="10"/>
      <c r="R491" s="10"/>
      <c r="S491" s="10"/>
      <c r="T491" s="72">
        <f>O491+P491+Q491+R491+S491</f>
        <v>1200</v>
      </c>
      <c r="U491" s="60"/>
    </row>
    <row r="492" spans="1:21" ht="18.75" x14ac:dyDescent="0.2">
      <c r="A492" s="24"/>
      <c r="B492" s="3" t="s">
        <v>127</v>
      </c>
      <c r="C492" s="11">
        <v>908</v>
      </c>
      <c r="D492" s="13" t="s">
        <v>4</v>
      </c>
      <c r="E492" s="13" t="s">
        <v>14</v>
      </c>
      <c r="F492" s="11"/>
      <c r="G492" s="12"/>
      <c r="H492" s="10">
        <f>H493+H499</f>
        <v>475.6</v>
      </c>
      <c r="I492" s="10">
        <f t="shared" ref="I492:J492" si="423">I493+I499</f>
        <v>35459.5</v>
      </c>
      <c r="J492" s="30">
        <f t="shared" si="423"/>
        <v>475.6</v>
      </c>
      <c r="K492" s="10">
        <f t="shared" ref="K492" si="424">K493+K499</f>
        <v>0</v>
      </c>
      <c r="L492" s="10"/>
      <c r="M492" s="10"/>
      <c r="N492" s="10"/>
      <c r="O492" s="22">
        <f>O493+O499+O497</f>
        <v>475.6</v>
      </c>
      <c r="P492" s="22">
        <f t="shared" ref="P492:T492" si="425">P493+P499+P497</f>
        <v>0</v>
      </c>
      <c r="Q492" s="22">
        <f t="shared" si="425"/>
        <v>1098.97855</v>
      </c>
      <c r="R492" s="22">
        <f t="shared" si="425"/>
        <v>0</v>
      </c>
      <c r="S492" s="22">
        <f t="shared" si="425"/>
        <v>0</v>
      </c>
      <c r="T492" s="22">
        <f t="shared" si="425"/>
        <v>1574.5785500000002</v>
      </c>
      <c r="U492" s="60"/>
    </row>
    <row r="493" spans="1:21" ht="37.5" x14ac:dyDescent="0.2">
      <c r="A493" s="24"/>
      <c r="B493" s="3" t="s">
        <v>115</v>
      </c>
      <c r="C493" s="11">
        <v>908</v>
      </c>
      <c r="D493" s="13" t="s">
        <v>4</v>
      </c>
      <c r="E493" s="13" t="s">
        <v>14</v>
      </c>
      <c r="F493" s="11" t="s">
        <v>202</v>
      </c>
      <c r="G493" s="12"/>
      <c r="H493" s="10">
        <f t="shared" ref="H493:K495" si="426">H494</f>
        <v>475.6</v>
      </c>
      <c r="I493" s="10">
        <f t="shared" si="426"/>
        <v>0</v>
      </c>
      <c r="J493" s="30">
        <f t="shared" si="426"/>
        <v>475.6</v>
      </c>
      <c r="K493" s="10">
        <f t="shared" si="426"/>
        <v>0</v>
      </c>
      <c r="L493" s="10"/>
      <c r="M493" s="10"/>
      <c r="N493" s="10"/>
      <c r="O493" s="22">
        <f>O494</f>
        <v>475.6</v>
      </c>
      <c r="P493" s="22">
        <f t="shared" ref="P493:T495" si="427">P494</f>
        <v>0</v>
      </c>
      <c r="Q493" s="22">
        <f t="shared" si="427"/>
        <v>1098.97855</v>
      </c>
      <c r="R493" s="22">
        <f t="shared" si="427"/>
        <v>0</v>
      </c>
      <c r="S493" s="22">
        <f t="shared" si="427"/>
        <v>0</v>
      </c>
      <c r="T493" s="22">
        <f t="shared" si="427"/>
        <v>1574.5785500000002</v>
      </c>
      <c r="U493" s="60"/>
    </row>
    <row r="494" spans="1:21" ht="38.25" customHeight="1" x14ac:dyDescent="0.2">
      <c r="A494" s="24"/>
      <c r="B494" s="3" t="s">
        <v>453</v>
      </c>
      <c r="C494" s="11">
        <v>908</v>
      </c>
      <c r="D494" s="13" t="s">
        <v>4</v>
      </c>
      <c r="E494" s="13" t="s">
        <v>14</v>
      </c>
      <c r="F494" s="11" t="s">
        <v>203</v>
      </c>
      <c r="G494" s="12"/>
      <c r="H494" s="10">
        <f t="shared" si="426"/>
        <v>475.6</v>
      </c>
      <c r="I494" s="10">
        <f t="shared" si="426"/>
        <v>0</v>
      </c>
      <c r="J494" s="30">
        <f t="shared" si="426"/>
        <v>475.6</v>
      </c>
      <c r="K494" s="10">
        <f t="shared" si="426"/>
        <v>0</v>
      </c>
      <c r="L494" s="10"/>
      <c r="M494" s="10"/>
      <c r="N494" s="10"/>
      <c r="O494" s="22">
        <f>O495</f>
        <v>475.6</v>
      </c>
      <c r="P494" s="22">
        <f t="shared" si="427"/>
        <v>0</v>
      </c>
      <c r="Q494" s="22">
        <f t="shared" si="427"/>
        <v>1098.97855</v>
      </c>
      <c r="R494" s="22">
        <f t="shared" si="427"/>
        <v>0</v>
      </c>
      <c r="S494" s="22">
        <f t="shared" si="427"/>
        <v>0</v>
      </c>
      <c r="T494" s="22">
        <f t="shared" si="427"/>
        <v>1574.5785500000002</v>
      </c>
      <c r="U494" s="60"/>
    </row>
    <row r="495" spans="1:21" ht="54" customHeight="1" x14ac:dyDescent="0.2">
      <c r="A495" s="24"/>
      <c r="B495" s="3" t="s">
        <v>337</v>
      </c>
      <c r="C495" s="11">
        <v>908</v>
      </c>
      <c r="D495" s="13" t="s">
        <v>4</v>
      </c>
      <c r="E495" s="13" t="s">
        <v>14</v>
      </c>
      <c r="F495" s="11" t="s">
        <v>336</v>
      </c>
      <c r="G495" s="12"/>
      <c r="H495" s="10">
        <f t="shared" si="426"/>
        <v>475.6</v>
      </c>
      <c r="I495" s="10">
        <f t="shared" si="426"/>
        <v>0</v>
      </c>
      <c r="J495" s="30">
        <f t="shared" si="426"/>
        <v>475.6</v>
      </c>
      <c r="K495" s="10">
        <f t="shared" si="426"/>
        <v>0</v>
      </c>
      <c r="L495" s="10"/>
      <c r="M495" s="10"/>
      <c r="N495" s="10"/>
      <c r="O495" s="22">
        <f>O496</f>
        <v>475.6</v>
      </c>
      <c r="P495" s="22">
        <f t="shared" si="427"/>
        <v>0</v>
      </c>
      <c r="Q495" s="22">
        <f t="shared" si="427"/>
        <v>1098.97855</v>
      </c>
      <c r="R495" s="22">
        <f t="shared" si="427"/>
        <v>0</v>
      </c>
      <c r="S495" s="22">
        <f t="shared" si="427"/>
        <v>0</v>
      </c>
      <c r="T495" s="22">
        <f t="shared" si="427"/>
        <v>1574.5785500000002</v>
      </c>
      <c r="U495" s="60"/>
    </row>
    <row r="496" spans="1:21" ht="43.5" customHeight="1" x14ac:dyDescent="0.2">
      <c r="A496" s="24"/>
      <c r="B496" s="3" t="s">
        <v>166</v>
      </c>
      <c r="C496" s="11">
        <v>908</v>
      </c>
      <c r="D496" s="13" t="s">
        <v>4</v>
      </c>
      <c r="E496" s="13" t="s">
        <v>14</v>
      </c>
      <c r="F496" s="11" t="s">
        <v>336</v>
      </c>
      <c r="G496" s="12">
        <v>200</v>
      </c>
      <c r="H496" s="10">
        <v>475.6</v>
      </c>
      <c r="I496" s="10"/>
      <c r="J496" s="30">
        <v>475.6</v>
      </c>
      <c r="K496" s="22">
        <v>0</v>
      </c>
      <c r="L496" s="22"/>
      <c r="M496" s="22"/>
      <c r="N496" s="22"/>
      <c r="O496" s="22">
        <f>J496+K496+M496+N496+L496</f>
        <v>475.6</v>
      </c>
      <c r="P496" s="10">
        <f t="shared" ref="P496:P497" si="428">P497</f>
        <v>0</v>
      </c>
      <c r="Q496" s="51">
        <v>1098.97855</v>
      </c>
      <c r="R496" s="10">
        <f t="shared" ref="R496:R497" si="429">R497</f>
        <v>0</v>
      </c>
      <c r="S496" s="10">
        <f t="shared" ref="S496:S497" si="430">S497</f>
        <v>0</v>
      </c>
      <c r="T496" s="72">
        <f>O496+P496+Q496+R496+S496</f>
        <v>1574.5785500000002</v>
      </c>
      <c r="U496" s="60"/>
    </row>
    <row r="497" spans="1:21" ht="37.5" x14ac:dyDescent="0.2">
      <c r="A497" s="24"/>
      <c r="B497" s="3" t="s">
        <v>496</v>
      </c>
      <c r="C497" s="11">
        <v>908</v>
      </c>
      <c r="D497" s="13" t="s">
        <v>4</v>
      </c>
      <c r="E497" s="13" t="s">
        <v>14</v>
      </c>
      <c r="F497" s="11" t="s">
        <v>495</v>
      </c>
      <c r="G497" s="12"/>
      <c r="H497" s="10"/>
      <c r="I497" s="10"/>
      <c r="J497" s="30"/>
      <c r="K497" s="22"/>
      <c r="L497" s="22"/>
      <c r="M497" s="22"/>
      <c r="N497" s="32"/>
      <c r="O497" s="22">
        <f>O498</f>
        <v>0</v>
      </c>
      <c r="P497" s="22">
        <f t="shared" si="428"/>
        <v>0</v>
      </c>
      <c r="Q497" s="22">
        <f t="shared" ref="Q497" si="431">Q498</f>
        <v>0</v>
      </c>
      <c r="R497" s="22">
        <f t="shared" si="429"/>
        <v>0</v>
      </c>
      <c r="S497" s="22">
        <f t="shared" si="430"/>
        <v>0</v>
      </c>
      <c r="T497" s="22">
        <f t="shared" ref="T497" si="432">T498</f>
        <v>0</v>
      </c>
      <c r="U497" s="60"/>
    </row>
    <row r="498" spans="1:21" ht="0.75" customHeight="1" x14ac:dyDescent="0.2">
      <c r="A498" s="24"/>
      <c r="B498" s="3" t="s">
        <v>116</v>
      </c>
      <c r="C498" s="11">
        <v>908</v>
      </c>
      <c r="D498" s="13" t="s">
        <v>4</v>
      </c>
      <c r="E498" s="13" t="s">
        <v>14</v>
      </c>
      <c r="F498" s="11" t="s">
        <v>495</v>
      </c>
      <c r="G498" s="12">
        <v>500</v>
      </c>
      <c r="H498" s="10"/>
      <c r="I498" s="10"/>
      <c r="J498" s="30"/>
      <c r="K498" s="22"/>
      <c r="L498" s="22"/>
      <c r="M498" s="22"/>
      <c r="N498" s="22"/>
      <c r="O498" s="22">
        <f>N498+M498</f>
        <v>0</v>
      </c>
      <c r="P498" s="10"/>
      <c r="Q498" s="10"/>
      <c r="R498" s="10"/>
      <c r="S498" s="10"/>
      <c r="T498" s="72">
        <f>O498+P498+Q498+R498+S498</f>
        <v>0</v>
      </c>
      <c r="U498" s="60"/>
    </row>
    <row r="499" spans="1:21" ht="18.75" x14ac:dyDescent="0.2">
      <c r="A499" s="24"/>
      <c r="B499" s="3" t="s">
        <v>26</v>
      </c>
      <c r="C499" s="11">
        <v>908</v>
      </c>
      <c r="D499" s="13" t="s">
        <v>4</v>
      </c>
      <c r="E499" s="13" t="s">
        <v>14</v>
      </c>
      <c r="F499" s="11" t="s">
        <v>131</v>
      </c>
      <c r="G499" s="12"/>
      <c r="H499" s="10">
        <f t="shared" ref="H499:K500" si="433">H500</f>
        <v>0</v>
      </c>
      <c r="I499" s="10">
        <f t="shared" si="433"/>
        <v>35459.5</v>
      </c>
      <c r="J499" s="30">
        <f t="shared" si="433"/>
        <v>0</v>
      </c>
      <c r="K499" s="10">
        <f t="shared" si="433"/>
        <v>0</v>
      </c>
      <c r="L499" s="10"/>
      <c r="M499" s="10"/>
      <c r="N499" s="10"/>
      <c r="O499" s="22">
        <f>O500</f>
        <v>0</v>
      </c>
      <c r="P499" s="22">
        <f t="shared" ref="P499:T500" si="434">P500</f>
        <v>0</v>
      </c>
      <c r="Q499" s="22">
        <f t="shared" si="434"/>
        <v>0</v>
      </c>
      <c r="R499" s="22">
        <f t="shared" si="434"/>
        <v>0</v>
      </c>
      <c r="S499" s="22">
        <f t="shared" si="434"/>
        <v>0</v>
      </c>
      <c r="T499" s="22">
        <f t="shared" si="434"/>
        <v>0</v>
      </c>
      <c r="U499" s="60"/>
    </row>
    <row r="500" spans="1:21" ht="37.5" x14ac:dyDescent="0.2">
      <c r="A500" s="24"/>
      <c r="B500" s="3" t="s">
        <v>396</v>
      </c>
      <c r="C500" s="11">
        <v>908</v>
      </c>
      <c r="D500" s="13" t="s">
        <v>4</v>
      </c>
      <c r="E500" s="13" t="s">
        <v>14</v>
      </c>
      <c r="F500" s="11" t="s">
        <v>407</v>
      </c>
      <c r="G500" s="12"/>
      <c r="H500" s="10">
        <f t="shared" si="433"/>
        <v>0</v>
      </c>
      <c r="I500" s="10">
        <f t="shared" si="433"/>
        <v>35459.5</v>
      </c>
      <c r="J500" s="30">
        <f t="shared" si="433"/>
        <v>0</v>
      </c>
      <c r="K500" s="10">
        <f t="shared" si="433"/>
        <v>0</v>
      </c>
      <c r="L500" s="10"/>
      <c r="M500" s="10"/>
      <c r="N500" s="10"/>
      <c r="O500" s="22">
        <f>O501</f>
        <v>0</v>
      </c>
      <c r="P500" s="22">
        <f t="shared" si="434"/>
        <v>0</v>
      </c>
      <c r="Q500" s="22">
        <f t="shared" si="434"/>
        <v>0</v>
      </c>
      <c r="R500" s="22">
        <f t="shared" si="434"/>
        <v>0</v>
      </c>
      <c r="S500" s="22">
        <f t="shared" si="434"/>
        <v>0</v>
      </c>
      <c r="T500" s="22">
        <f t="shared" si="434"/>
        <v>0</v>
      </c>
      <c r="U500" s="60"/>
    </row>
    <row r="501" spans="1:21" ht="18.75" x14ac:dyDescent="0.2">
      <c r="A501" s="24"/>
      <c r="B501" s="3" t="s">
        <v>116</v>
      </c>
      <c r="C501" s="11">
        <v>908</v>
      </c>
      <c r="D501" s="13" t="s">
        <v>4</v>
      </c>
      <c r="E501" s="13" t="s">
        <v>14</v>
      </c>
      <c r="F501" s="11" t="s">
        <v>407</v>
      </c>
      <c r="G501" s="12">
        <v>500</v>
      </c>
      <c r="H501" s="10">
        <v>0</v>
      </c>
      <c r="I501" s="10">
        <v>35459.5</v>
      </c>
      <c r="J501" s="30"/>
      <c r="K501" s="22"/>
      <c r="L501" s="22"/>
      <c r="M501" s="22"/>
      <c r="N501" s="22"/>
      <c r="O501" s="22">
        <f>J501+K501+M501+N501+L501</f>
        <v>0</v>
      </c>
      <c r="P501" s="10"/>
      <c r="Q501" s="10"/>
      <c r="R501" s="10"/>
      <c r="S501" s="10"/>
      <c r="T501" s="72">
        <f>O501+P501+Q501+R501+S501</f>
        <v>0</v>
      </c>
      <c r="U501" s="60"/>
    </row>
    <row r="502" spans="1:21" ht="18.75" x14ac:dyDescent="0.2">
      <c r="A502" s="24"/>
      <c r="B502" s="3" t="s">
        <v>40</v>
      </c>
      <c r="C502" s="11">
        <v>908</v>
      </c>
      <c r="D502" s="13" t="s">
        <v>4</v>
      </c>
      <c r="E502" s="13" t="s">
        <v>41</v>
      </c>
      <c r="F502" s="11"/>
      <c r="G502" s="12"/>
      <c r="H502" s="10">
        <f>H512+H508+H503</f>
        <v>1325</v>
      </c>
      <c r="I502" s="10">
        <f t="shared" ref="I502:J502" si="435">I512+I508+I503</f>
        <v>0</v>
      </c>
      <c r="J502" s="30">
        <f t="shared" si="435"/>
        <v>3275</v>
      </c>
      <c r="K502" s="10">
        <f t="shared" ref="K502" si="436">K512+K508+K503</f>
        <v>0</v>
      </c>
      <c r="L502" s="10"/>
      <c r="M502" s="10"/>
      <c r="N502" s="10"/>
      <c r="O502" s="22">
        <f>O503+O508+O512</f>
        <v>2375</v>
      </c>
      <c r="P502" s="22">
        <f t="shared" ref="P502:T502" si="437">P503+P508+P512</f>
        <v>-930</v>
      </c>
      <c r="Q502" s="22">
        <f t="shared" si="437"/>
        <v>0</v>
      </c>
      <c r="R502" s="22">
        <f t="shared" si="437"/>
        <v>7840.9475700000003</v>
      </c>
      <c r="S502" s="22">
        <f t="shared" si="437"/>
        <v>0</v>
      </c>
      <c r="T502" s="22">
        <f t="shared" si="437"/>
        <v>9240.9475700000003</v>
      </c>
      <c r="U502" s="60"/>
    </row>
    <row r="503" spans="1:21" ht="56.25" x14ac:dyDescent="0.2">
      <c r="A503" s="24"/>
      <c r="B503" s="3" t="s">
        <v>391</v>
      </c>
      <c r="C503" s="11">
        <v>908</v>
      </c>
      <c r="D503" s="13" t="s">
        <v>4</v>
      </c>
      <c r="E503" s="13" t="s">
        <v>41</v>
      </c>
      <c r="F503" s="11" t="s">
        <v>390</v>
      </c>
      <c r="G503" s="12"/>
      <c r="H503" s="10">
        <f>H504+H506</f>
        <v>15</v>
      </c>
      <c r="I503" s="10">
        <f>I504</f>
        <v>0</v>
      </c>
      <c r="J503" s="30">
        <f>J504+J506</f>
        <v>15</v>
      </c>
      <c r="K503" s="10">
        <f t="shared" ref="K503" si="438">K504+K506</f>
        <v>0</v>
      </c>
      <c r="L503" s="10"/>
      <c r="M503" s="10"/>
      <c r="N503" s="10"/>
      <c r="O503" s="22">
        <f>O504+O506</f>
        <v>15</v>
      </c>
      <c r="P503" s="22">
        <f t="shared" ref="P503:T503" si="439">P504+P506</f>
        <v>0</v>
      </c>
      <c r="Q503" s="22">
        <f t="shared" si="439"/>
        <v>0</v>
      </c>
      <c r="R503" s="22">
        <f t="shared" si="439"/>
        <v>0</v>
      </c>
      <c r="S503" s="22">
        <f t="shared" si="439"/>
        <v>0</v>
      </c>
      <c r="T503" s="22">
        <f t="shared" si="439"/>
        <v>15</v>
      </c>
      <c r="U503" s="60"/>
    </row>
    <row r="504" spans="1:21" ht="37.5" x14ac:dyDescent="0.2">
      <c r="A504" s="24"/>
      <c r="B504" s="3" t="s">
        <v>418</v>
      </c>
      <c r="C504" s="11">
        <v>908</v>
      </c>
      <c r="D504" s="13" t="s">
        <v>4</v>
      </c>
      <c r="E504" s="13" t="s">
        <v>41</v>
      </c>
      <c r="F504" s="11" t="s">
        <v>392</v>
      </c>
      <c r="G504" s="12"/>
      <c r="H504" s="10">
        <f>H505</f>
        <v>10</v>
      </c>
      <c r="I504" s="10">
        <f>I505</f>
        <v>0</v>
      </c>
      <c r="J504" s="30">
        <f>J505</f>
        <v>10</v>
      </c>
      <c r="K504" s="10">
        <f t="shared" ref="K504" si="440">K505</f>
        <v>0</v>
      </c>
      <c r="L504" s="10"/>
      <c r="M504" s="10"/>
      <c r="N504" s="10"/>
      <c r="O504" s="22">
        <f>O505</f>
        <v>10</v>
      </c>
      <c r="P504" s="22">
        <f t="shared" ref="P504:T504" si="441">P505</f>
        <v>0</v>
      </c>
      <c r="Q504" s="22">
        <f t="shared" si="441"/>
        <v>0</v>
      </c>
      <c r="R504" s="22">
        <f t="shared" si="441"/>
        <v>0</v>
      </c>
      <c r="S504" s="22">
        <f t="shared" si="441"/>
        <v>0</v>
      </c>
      <c r="T504" s="22">
        <f t="shared" si="441"/>
        <v>10</v>
      </c>
      <c r="U504" s="60"/>
    </row>
    <row r="505" spans="1:21" ht="37.5" x14ac:dyDescent="0.2">
      <c r="A505" s="24"/>
      <c r="B505" s="3" t="s">
        <v>166</v>
      </c>
      <c r="C505" s="11">
        <v>908</v>
      </c>
      <c r="D505" s="13" t="s">
        <v>4</v>
      </c>
      <c r="E505" s="13" t="s">
        <v>41</v>
      </c>
      <c r="F505" s="11" t="s">
        <v>392</v>
      </c>
      <c r="G505" s="12">
        <v>200</v>
      </c>
      <c r="H505" s="10">
        <v>10</v>
      </c>
      <c r="I505" s="10"/>
      <c r="J505" s="30">
        <v>10</v>
      </c>
      <c r="K505" s="22"/>
      <c r="L505" s="22"/>
      <c r="M505" s="22"/>
      <c r="N505" s="22"/>
      <c r="O505" s="22">
        <f>J505+K505+M505+N505+L505</f>
        <v>10</v>
      </c>
      <c r="P505" s="10"/>
      <c r="Q505" s="10"/>
      <c r="R505" s="10"/>
      <c r="S505" s="10"/>
      <c r="T505" s="72">
        <f>O505+P505+Q505+R505+S505</f>
        <v>10</v>
      </c>
      <c r="U505" s="60"/>
    </row>
    <row r="506" spans="1:21" ht="37.5" x14ac:dyDescent="0.2">
      <c r="A506" s="24"/>
      <c r="B506" s="3" t="s">
        <v>419</v>
      </c>
      <c r="C506" s="11">
        <v>908</v>
      </c>
      <c r="D506" s="13" t="s">
        <v>4</v>
      </c>
      <c r="E506" s="13" t="s">
        <v>41</v>
      </c>
      <c r="F506" s="11" t="s">
        <v>393</v>
      </c>
      <c r="G506" s="12"/>
      <c r="H506" s="10">
        <f>H507</f>
        <v>5</v>
      </c>
      <c r="I506" s="10">
        <f t="shared" ref="I506:K506" si="442">I507</f>
        <v>0</v>
      </c>
      <c r="J506" s="30">
        <f t="shared" si="442"/>
        <v>5</v>
      </c>
      <c r="K506" s="10">
        <f t="shared" si="442"/>
        <v>0</v>
      </c>
      <c r="L506" s="10"/>
      <c r="M506" s="10"/>
      <c r="N506" s="10"/>
      <c r="O506" s="22">
        <f>O507</f>
        <v>5</v>
      </c>
      <c r="P506" s="22">
        <f t="shared" ref="P506:T506" si="443">P507</f>
        <v>0</v>
      </c>
      <c r="Q506" s="22">
        <f t="shared" si="443"/>
        <v>0</v>
      </c>
      <c r="R506" s="22">
        <f t="shared" si="443"/>
        <v>0</v>
      </c>
      <c r="S506" s="22">
        <f t="shared" si="443"/>
        <v>0</v>
      </c>
      <c r="T506" s="22">
        <f t="shared" si="443"/>
        <v>5</v>
      </c>
      <c r="U506" s="60"/>
    </row>
    <row r="507" spans="1:21" ht="37.5" x14ac:dyDescent="0.2">
      <c r="A507" s="24"/>
      <c r="B507" s="3" t="s">
        <v>166</v>
      </c>
      <c r="C507" s="11">
        <v>908</v>
      </c>
      <c r="D507" s="13" t="s">
        <v>4</v>
      </c>
      <c r="E507" s="13" t="s">
        <v>41</v>
      </c>
      <c r="F507" s="11" t="s">
        <v>393</v>
      </c>
      <c r="G507" s="12">
        <v>200</v>
      </c>
      <c r="H507" s="10">
        <v>5</v>
      </c>
      <c r="I507" s="10"/>
      <c r="J507" s="30">
        <v>5</v>
      </c>
      <c r="K507" s="22"/>
      <c r="L507" s="22"/>
      <c r="M507" s="22"/>
      <c r="N507" s="22"/>
      <c r="O507" s="22">
        <f>J507+K507+M507+N507+L507</f>
        <v>5</v>
      </c>
      <c r="P507" s="10"/>
      <c r="Q507" s="10"/>
      <c r="R507" s="10"/>
      <c r="S507" s="10"/>
      <c r="T507" s="72">
        <f>O507+P507+Q507+R507+S507</f>
        <v>5</v>
      </c>
      <c r="U507" s="60"/>
    </row>
    <row r="508" spans="1:21" ht="37.5" x14ac:dyDescent="0.2">
      <c r="A508" s="24"/>
      <c r="B508" s="3" t="s">
        <v>115</v>
      </c>
      <c r="C508" s="11">
        <v>908</v>
      </c>
      <c r="D508" s="13" t="s">
        <v>4</v>
      </c>
      <c r="E508" s="13" t="s">
        <v>41</v>
      </c>
      <c r="F508" s="11" t="s">
        <v>202</v>
      </c>
      <c r="G508" s="12"/>
      <c r="H508" s="10">
        <f t="shared" ref="H508:K510" si="444">H509</f>
        <v>210</v>
      </c>
      <c r="I508" s="10">
        <f t="shared" si="444"/>
        <v>0</v>
      </c>
      <c r="J508" s="30">
        <f t="shared" si="444"/>
        <v>210</v>
      </c>
      <c r="K508" s="10">
        <f t="shared" si="444"/>
        <v>0</v>
      </c>
      <c r="L508" s="10"/>
      <c r="M508" s="10"/>
      <c r="N508" s="10"/>
      <c r="O508" s="22">
        <f>O509</f>
        <v>210</v>
      </c>
      <c r="P508" s="22">
        <f t="shared" ref="P508:T510" si="445">P509</f>
        <v>170</v>
      </c>
      <c r="Q508" s="22">
        <f t="shared" si="445"/>
        <v>0</v>
      </c>
      <c r="R508" s="22">
        <f t="shared" si="445"/>
        <v>0</v>
      </c>
      <c r="S508" s="22">
        <f t="shared" si="445"/>
        <v>0</v>
      </c>
      <c r="T508" s="22">
        <f t="shared" si="445"/>
        <v>335</v>
      </c>
      <c r="U508" s="60"/>
    </row>
    <row r="509" spans="1:21" ht="38.25" customHeight="1" x14ac:dyDescent="0.2">
      <c r="A509" s="24"/>
      <c r="B509" s="3" t="s">
        <v>453</v>
      </c>
      <c r="C509" s="11">
        <v>908</v>
      </c>
      <c r="D509" s="13" t="s">
        <v>4</v>
      </c>
      <c r="E509" s="13" t="s">
        <v>41</v>
      </c>
      <c r="F509" s="11" t="s">
        <v>203</v>
      </c>
      <c r="G509" s="12"/>
      <c r="H509" s="10">
        <f t="shared" si="444"/>
        <v>210</v>
      </c>
      <c r="I509" s="10">
        <f t="shared" si="444"/>
        <v>0</v>
      </c>
      <c r="J509" s="30">
        <f t="shared" si="444"/>
        <v>210</v>
      </c>
      <c r="K509" s="10">
        <f t="shared" si="444"/>
        <v>0</v>
      </c>
      <c r="L509" s="10"/>
      <c r="M509" s="10"/>
      <c r="N509" s="10"/>
      <c r="O509" s="22">
        <f>O510</f>
        <v>210</v>
      </c>
      <c r="P509" s="22">
        <f t="shared" si="445"/>
        <v>170</v>
      </c>
      <c r="Q509" s="22">
        <f t="shared" si="445"/>
        <v>0</v>
      </c>
      <c r="R509" s="22">
        <f t="shared" si="445"/>
        <v>0</v>
      </c>
      <c r="S509" s="22">
        <f t="shared" si="445"/>
        <v>0</v>
      </c>
      <c r="T509" s="22">
        <f t="shared" si="445"/>
        <v>335</v>
      </c>
      <c r="U509" s="60"/>
    </row>
    <row r="510" spans="1:21" ht="18.75" x14ac:dyDescent="0.2">
      <c r="A510" s="24"/>
      <c r="B510" s="3" t="s">
        <v>333</v>
      </c>
      <c r="C510" s="11">
        <v>908</v>
      </c>
      <c r="D510" s="13" t="s">
        <v>4</v>
      </c>
      <c r="E510" s="13" t="s">
        <v>41</v>
      </c>
      <c r="F510" s="11" t="s">
        <v>210</v>
      </c>
      <c r="G510" s="12"/>
      <c r="H510" s="10">
        <f t="shared" si="444"/>
        <v>210</v>
      </c>
      <c r="I510" s="10">
        <f t="shared" si="444"/>
        <v>0</v>
      </c>
      <c r="J510" s="30">
        <f t="shared" si="444"/>
        <v>210</v>
      </c>
      <c r="K510" s="10">
        <f t="shared" si="444"/>
        <v>0</v>
      </c>
      <c r="L510" s="10"/>
      <c r="M510" s="10"/>
      <c r="N510" s="10"/>
      <c r="O510" s="22">
        <f>O511</f>
        <v>210</v>
      </c>
      <c r="P510" s="22">
        <f t="shared" si="445"/>
        <v>170</v>
      </c>
      <c r="Q510" s="22">
        <f t="shared" si="445"/>
        <v>0</v>
      </c>
      <c r="R510" s="22">
        <f t="shared" si="445"/>
        <v>0</v>
      </c>
      <c r="S510" s="22">
        <f t="shared" si="445"/>
        <v>0</v>
      </c>
      <c r="T510" s="22">
        <f t="shared" si="445"/>
        <v>335</v>
      </c>
      <c r="U510" s="60"/>
    </row>
    <row r="511" spans="1:21" ht="37.5" x14ac:dyDescent="0.2">
      <c r="A511" s="24"/>
      <c r="B511" s="3" t="s">
        <v>166</v>
      </c>
      <c r="C511" s="11">
        <v>908</v>
      </c>
      <c r="D511" s="13" t="s">
        <v>4</v>
      </c>
      <c r="E511" s="13" t="s">
        <v>41</v>
      </c>
      <c r="F511" s="11" t="s">
        <v>210</v>
      </c>
      <c r="G511" s="12">
        <v>200</v>
      </c>
      <c r="H511" s="10">
        <v>210</v>
      </c>
      <c r="I511" s="10"/>
      <c r="J511" s="30">
        <v>210</v>
      </c>
      <c r="K511" s="22"/>
      <c r="L511" s="22"/>
      <c r="M511" s="22"/>
      <c r="N511" s="22"/>
      <c r="O511" s="22">
        <f>J511+K511+M511+N511+L511</f>
        <v>210</v>
      </c>
      <c r="P511" s="10">
        <v>170</v>
      </c>
      <c r="Q511" s="10"/>
      <c r="R511" s="10"/>
      <c r="S511" s="10"/>
      <c r="T511" s="72">
        <f>380-45</f>
        <v>335</v>
      </c>
      <c r="U511" s="60"/>
    </row>
    <row r="512" spans="1:21" ht="37.5" x14ac:dyDescent="0.2">
      <c r="A512" s="24"/>
      <c r="B512" s="3" t="s">
        <v>72</v>
      </c>
      <c r="C512" s="11">
        <v>908</v>
      </c>
      <c r="D512" s="13" t="s">
        <v>4</v>
      </c>
      <c r="E512" s="13" t="s">
        <v>41</v>
      </c>
      <c r="F512" s="11" t="s">
        <v>155</v>
      </c>
      <c r="G512" s="12"/>
      <c r="H512" s="10">
        <f t="shared" ref="H512:K513" si="446">H513</f>
        <v>1100</v>
      </c>
      <c r="I512" s="10">
        <f t="shared" si="446"/>
        <v>0</v>
      </c>
      <c r="J512" s="30">
        <f t="shared" si="446"/>
        <v>3050</v>
      </c>
      <c r="K512" s="10">
        <f t="shared" si="446"/>
        <v>0</v>
      </c>
      <c r="L512" s="10"/>
      <c r="M512" s="10"/>
      <c r="N512" s="10"/>
      <c r="O512" s="22">
        <f>O513</f>
        <v>2150</v>
      </c>
      <c r="P512" s="22">
        <f t="shared" ref="P512:T513" si="447">P513</f>
        <v>-1100</v>
      </c>
      <c r="Q512" s="22">
        <f t="shared" si="447"/>
        <v>0</v>
      </c>
      <c r="R512" s="22">
        <f t="shared" si="447"/>
        <v>7840.9475700000003</v>
      </c>
      <c r="S512" s="22">
        <f t="shared" si="447"/>
        <v>0</v>
      </c>
      <c r="T512" s="22">
        <f t="shared" si="447"/>
        <v>8890.9475700000003</v>
      </c>
      <c r="U512" s="60"/>
    </row>
    <row r="513" spans="1:21" ht="37.5" x14ac:dyDescent="0.2">
      <c r="A513" s="24"/>
      <c r="B513" s="3" t="s">
        <v>117</v>
      </c>
      <c r="C513" s="11">
        <v>908</v>
      </c>
      <c r="D513" s="13" t="s">
        <v>4</v>
      </c>
      <c r="E513" s="13" t="s">
        <v>41</v>
      </c>
      <c r="F513" s="11" t="s">
        <v>290</v>
      </c>
      <c r="G513" s="12"/>
      <c r="H513" s="10">
        <f t="shared" si="446"/>
        <v>1100</v>
      </c>
      <c r="I513" s="10">
        <f t="shared" si="446"/>
        <v>0</v>
      </c>
      <c r="J513" s="30">
        <f t="shared" si="446"/>
        <v>3050</v>
      </c>
      <c r="K513" s="10">
        <f t="shared" si="446"/>
        <v>0</v>
      </c>
      <c r="L513" s="10"/>
      <c r="M513" s="10"/>
      <c r="N513" s="10"/>
      <c r="O513" s="22">
        <f>O514</f>
        <v>2150</v>
      </c>
      <c r="P513" s="22">
        <f t="shared" si="447"/>
        <v>-1100</v>
      </c>
      <c r="Q513" s="22">
        <f t="shared" si="447"/>
        <v>0</v>
      </c>
      <c r="R513" s="22">
        <f t="shared" si="447"/>
        <v>7840.9475700000003</v>
      </c>
      <c r="S513" s="22">
        <f t="shared" si="447"/>
        <v>0</v>
      </c>
      <c r="T513" s="22">
        <f t="shared" si="447"/>
        <v>8890.9475700000003</v>
      </c>
      <c r="U513" s="60"/>
    </row>
    <row r="514" spans="1:21" ht="37.5" x14ac:dyDescent="0.2">
      <c r="A514" s="24"/>
      <c r="B514" s="3" t="s">
        <v>166</v>
      </c>
      <c r="C514" s="11">
        <v>908</v>
      </c>
      <c r="D514" s="13" t="s">
        <v>4</v>
      </c>
      <c r="E514" s="13" t="s">
        <v>41</v>
      </c>
      <c r="F514" s="11" t="s">
        <v>290</v>
      </c>
      <c r="G514" s="12">
        <v>200</v>
      </c>
      <c r="H514" s="10">
        <f>500+600</f>
        <v>1100</v>
      </c>
      <c r="I514" s="10"/>
      <c r="J514" s="30">
        <f>1850+1200</f>
        <v>3050</v>
      </c>
      <c r="K514" s="22"/>
      <c r="L514" s="22"/>
      <c r="M514" s="22"/>
      <c r="N514" s="22"/>
      <c r="O514" s="22">
        <f>3050-900</f>
        <v>2150</v>
      </c>
      <c r="P514" s="10">
        <f>-1100</f>
        <v>-1100</v>
      </c>
      <c r="Q514" s="10"/>
      <c r="R514" s="10">
        <v>7840.9475700000003</v>
      </c>
      <c r="S514" s="10"/>
      <c r="T514" s="72">
        <f>O514+P514+Q514+R514+S514</f>
        <v>8890.9475700000003</v>
      </c>
      <c r="U514" s="60"/>
    </row>
    <row r="515" spans="1:21" ht="18.75" x14ac:dyDescent="0.2">
      <c r="A515" s="24"/>
      <c r="B515" s="3" t="s">
        <v>42</v>
      </c>
      <c r="C515" s="11">
        <v>908</v>
      </c>
      <c r="D515" s="13" t="s">
        <v>13</v>
      </c>
      <c r="E515" s="13"/>
      <c r="F515" s="11"/>
      <c r="G515" s="12"/>
      <c r="H515" s="10">
        <f>H516+H528</f>
        <v>1000</v>
      </c>
      <c r="I515" s="10">
        <f t="shared" ref="I515" si="448">I516+I528</f>
        <v>4040.4040399999999</v>
      </c>
      <c r="J515" s="30">
        <f>J516+J528+J524</f>
        <v>1000</v>
      </c>
      <c r="K515" s="10">
        <f t="shared" ref="K515" si="449">K516+K528+K524</f>
        <v>10030.299999999999</v>
      </c>
      <c r="L515" s="10"/>
      <c r="M515" s="10"/>
      <c r="N515" s="10"/>
      <c r="O515" s="22">
        <f>O516+O528+O520</f>
        <v>11030.3</v>
      </c>
      <c r="P515" s="22">
        <f>P516+P528+P520</f>
        <v>0</v>
      </c>
      <c r="Q515" s="22">
        <f t="shared" ref="Q515:R515" si="450">Q516+Q528+Q520</f>
        <v>0</v>
      </c>
      <c r="R515" s="22">
        <f t="shared" si="450"/>
        <v>0</v>
      </c>
      <c r="S515" s="22">
        <f>S516+S528+S520</f>
        <v>3760</v>
      </c>
      <c r="T515" s="22">
        <f>T516+T528+T520</f>
        <v>14790.3</v>
      </c>
      <c r="U515" s="60"/>
    </row>
    <row r="516" spans="1:21" ht="18.75" x14ac:dyDescent="0.2">
      <c r="A516" s="24"/>
      <c r="B516" s="3" t="s">
        <v>299</v>
      </c>
      <c r="C516" s="11">
        <v>908</v>
      </c>
      <c r="D516" s="13" t="s">
        <v>13</v>
      </c>
      <c r="E516" s="13" t="s">
        <v>15</v>
      </c>
      <c r="F516" s="11"/>
      <c r="G516" s="12"/>
      <c r="H516" s="10">
        <f t="shared" ref="H516:K518" si="451">H517</f>
        <v>1000</v>
      </c>
      <c r="I516" s="10">
        <f t="shared" si="451"/>
        <v>0</v>
      </c>
      <c r="J516" s="30">
        <f t="shared" si="451"/>
        <v>1000</v>
      </c>
      <c r="K516" s="10">
        <f t="shared" si="451"/>
        <v>0</v>
      </c>
      <c r="L516" s="10"/>
      <c r="M516" s="10"/>
      <c r="N516" s="10"/>
      <c r="O516" s="22">
        <f>O517</f>
        <v>1000</v>
      </c>
      <c r="P516" s="22">
        <f t="shared" ref="P516:T518" si="452">P517</f>
        <v>0</v>
      </c>
      <c r="Q516" s="22">
        <f t="shared" si="452"/>
        <v>0</v>
      </c>
      <c r="R516" s="22">
        <f t="shared" si="452"/>
        <v>0</v>
      </c>
      <c r="S516" s="22">
        <f t="shared" si="452"/>
        <v>0</v>
      </c>
      <c r="T516" s="22">
        <f t="shared" si="452"/>
        <v>1000</v>
      </c>
      <c r="U516" s="60"/>
    </row>
    <row r="517" spans="1:21" ht="56.25" x14ac:dyDescent="0.2">
      <c r="A517" s="24"/>
      <c r="B517" s="3" t="s">
        <v>298</v>
      </c>
      <c r="C517" s="11">
        <v>908</v>
      </c>
      <c r="D517" s="13" t="s">
        <v>13</v>
      </c>
      <c r="E517" s="13" t="s">
        <v>15</v>
      </c>
      <c r="F517" s="11" t="s">
        <v>216</v>
      </c>
      <c r="G517" s="12"/>
      <c r="H517" s="10">
        <f t="shared" si="451"/>
        <v>1000</v>
      </c>
      <c r="I517" s="10">
        <f t="shared" si="451"/>
        <v>0</v>
      </c>
      <c r="J517" s="30">
        <f t="shared" si="451"/>
        <v>1000</v>
      </c>
      <c r="K517" s="10">
        <f t="shared" si="451"/>
        <v>0</v>
      </c>
      <c r="L517" s="10"/>
      <c r="M517" s="10"/>
      <c r="N517" s="10"/>
      <c r="O517" s="22">
        <f>O518</f>
        <v>1000</v>
      </c>
      <c r="P517" s="22">
        <f t="shared" si="452"/>
        <v>0</v>
      </c>
      <c r="Q517" s="22">
        <f t="shared" si="452"/>
        <v>0</v>
      </c>
      <c r="R517" s="22">
        <f t="shared" si="452"/>
        <v>0</v>
      </c>
      <c r="S517" s="22">
        <f t="shared" si="452"/>
        <v>0</v>
      </c>
      <c r="T517" s="22">
        <f t="shared" si="452"/>
        <v>1000</v>
      </c>
      <c r="U517" s="60"/>
    </row>
    <row r="518" spans="1:21" ht="37.5" x14ac:dyDescent="0.2">
      <c r="A518" s="24"/>
      <c r="B518" s="3" t="s">
        <v>335</v>
      </c>
      <c r="C518" s="11">
        <v>908</v>
      </c>
      <c r="D518" s="13" t="s">
        <v>13</v>
      </c>
      <c r="E518" s="13" t="s">
        <v>15</v>
      </c>
      <c r="F518" s="11" t="s">
        <v>318</v>
      </c>
      <c r="G518" s="12"/>
      <c r="H518" s="10">
        <f t="shared" si="451"/>
        <v>1000</v>
      </c>
      <c r="I518" s="10">
        <f t="shared" si="451"/>
        <v>0</v>
      </c>
      <c r="J518" s="30">
        <f t="shared" si="451"/>
        <v>1000</v>
      </c>
      <c r="K518" s="10">
        <f t="shared" si="451"/>
        <v>0</v>
      </c>
      <c r="L518" s="10"/>
      <c r="M518" s="10"/>
      <c r="N518" s="10"/>
      <c r="O518" s="22">
        <f>O519</f>
        <v>1000</v>
      </c>
      <c r="P518" s="22">
        <f t="shared" si="452"/>
        <v>0</v>
      </c>
      <c r="Q518" s="22">
        <f t="shared" si="452"/>
        <v>0</v>
      </c>
      <c r="R518" s="22">
        <f t="shared" si="452"/>
        <v>0</v>
      </c>
      <c r="S518" s="22">
        <f t="shared" si="452"/>
        <v>0</v>
      </c>
      <c r="T518" s="22">
        <f t="shared" si="452"/>
        <v>1000</v>
      </c>
      <c r="U518" s="60"/>
    </row>
    <row r="519" spans="1:21" ht="39" customHeight="1" x14ac:dyDescent="0.2">
      <c r="A519" s="24"/>
      <c r="B519" s="3" t="s">
        <v>10</v>
      </c>
      <c r="C519" s="11">
        <v>908</v>
      </c>
      <c r="D519" s="13" t="s">
        <v>13</v>
      </c>
      <c r="E519" s="13" t="s">
        <v>15</v>
      </c>
      <c r="F519" s="11" t="s">
        <v>318</v>
      </c>
      <c r="G519" s="12">
        <v>600</v>
      </c>
      <c r="H519" s="10">
        <v>1000</v>
      </c>
      <c r="I519" s="10"/>
      <c r="J519" s="30">
        <v>1000</v>
      </c>
      <c r="K519" s="22"/>
      <c r="L519" s="22"/>
      <c r="M519" s="22"/>
      <c r="N519" s="22"/>
      <c r="O519" s="22">
        <f>J519+K519+M519+N519+L519</f>
        <v>1000</v>
      </c>
      <c r="P519" s="10"/>
      <c r="Q519" s="10"/>
      <c r="R519" s="10"/>
      <c r="S519" s="10"/>
      <c r="T519" s="72">
        <f>O519+P519+Q519+R519+S519</f>
        <v>1000</v>
      </c>
      <c r="U519" s="60"/>
    </row>
    <row r="520" spans="1:21" ht="21" customHeight="1" x14ac:dyDescent="0.2">
      <c r="A520" s="24"/>
      <c r="B520" s="3" t="s">
        <v>533</v>
      </c>
      <c r="C520" s="11">
        <v>908</v>
      </c>
      <c r="D520" s="13" t="s">
        <v>13</v>
      </c>
      <c r="E520" s="13" t="s">
        <v>20</v>
      </c>
      <c r="F520" s="11"/>
      <c r="G520" s="12"/>
      <c r="H520" s="10"/>
      <c r="I520" s="10"/>
      <c r="J520" s="30"/>
      <c r="K520" s="22"/>
      <c r="L520" s="22"/>
      <c r="M520" s="22"/>
      <c r="N520" s="22"/>
      <c r="O520" s="22">
        <f>O521</f>
        <v>0</v>
      </c>
      <c r="P520" s="22">
        <f t="shared" ref="P520:T520" si="453">P521</f>
        <v>0</v>
      </c>
      <c r="Q520" s="22">
        <f t="shared" si="453"/>
        <v>0</v>
      </c>
      <c r="R520" s="22">
        <f t="shared" si="453"/>
        <v>0</v>
      </c>
      <c r="S520" s="22">
        <f t="shared" si="453"/>
        <v>3760</v>
      </c>
      <c r="T520" s="22">
        <f t="shared" si="453"/>
        <v>3760</v>
      </c>
      <c r="U520" s="60"/>
    </row>
    <row r="521" spans="1:21" ht="50.25" customHeight="1" x14ac:dyDescent="0.2">
      <c r="A521" s="24"/>
      <c r="B521" s="14" t="s">
        <v>60</v>
      </c>
      <c r="C521" s="11">
        <v>908</v>
      </c>
      <c r="D521" s="13" t="s">
        <v>13</v>
      </c>
      <c r="E521" s="13" t="s">
        <v>20</v>
      </c>
      <c r="F521" s="11" t="s">
        <v>142</v>
      </c>
      <c r="G521" s="12"/>
      <c r="H521" s="10"/>
      <c r="I521" s="10"/>
      <c r="J521" s="30"/>
      <c r="K521" s="22"/>
      <c r="L521" s="22"/>
      <c r="M521" s="22"/>
      <c r="N521" s="22"/>
      <c r="O521" s="22">
        <f>O522</f>
        <v>0</v>
      </c>
      <c r="P521" s="22">
        <f t="shared" ref="P521:T521" si="454">P522</f>
        <v>0</v>
      </c>
      <c r="Q521" s="22">
        <f t="shared" si="454"/>
        <v>0</v>
      </c>
      <c r="R521" s="22">
        <f t="shared" si="454"/>
        <v>0</v>
      </c>
      <c r="S521" s="22">
        <f t="shared" si="454"/>
        <v>3760</v>
      </c>
      <c r="T521" s="22">
        <f t="shared" si="454"/>
        <v>3760</v>
      </c>
      <c r="U521" s="60"/>
    </row>
    <row r="522" spans="1:21" ht="39" customHeight="1" x14ac:dyDescent="0.2">
      <c r="A522" s="24"/>
      <c r="B522" s="3" t="s">
        <v>534</v>
      </c>
      <c r="C522" s="11">
        <v>908</v>
      </c>
      <c r="D522" s="13" t="s">
        <v>13</v>
      </c>
      <c r="E522" s="13" t="s">
        <v>20</v>
      </c>
      <c r="F522" s="11" t="s">
        <v>535</v>
      </c>
      <c r="G522" s="12"/>
      <c r="H522" s="10"/>
      <c r="I522" s="10"/>
      <c r="J522" s="30"/>
      <c r="K522" s="22"/>
      <c r="L522" s="22"/>
      <c r="M522" s="22"/>
      <c r="N522" s="22"/>
      <c r="O522" s="22">
        <f>O523</f>
        <v>0</v>
      </c>
      <c r="P522" s="22">
        <f t="shared" ref="P522:T522" si="455">P523</f>
        <v>0</v>
      </c>
      <c r="Q522" s="22">
        <f t="shared" si="455"/>
        <v>0</v>
      </c>
      <c r="R522" s="22">
        <f t="shared" si="455"/>
        <v>0</v>
      </c>
      <c r="S522" s="22">
        <f t="shared" si="455"/>
        <v>3760</v>
      </c>
      <c r="T522" s="22">
        <f t="shared" si="455"/>
        <v>3760</v>
      </c>
      <c r="U522" s="60"/>
    </row>
    <row r="523" spans="1:21" ht="21" customHeight="1" x14ac:dyDescent="0.2">
      <c r="A523" s="24"/>
      <c r="B523" s="3" t="s">
        <v>23</v>
      </c>
      <c r="C523" s="11">
        <v>908</v>
      </c>
      <c r="D523" s="13" t="s">
        <v>13</v>
      </c>
      <c r="E523" s="13" t="s">
        <v>20</v>
      </c>
      <c r="F523" s="11" t="s">
        <v>535</v>
      </c>
      <c r="G523" s="12">
        <v>500</v>
      </c>
      <c r="H523" s="10"/>
      <c r="I523" s="10"/>
      <c r="J523" s="30"/>
      <c r="K523" s="22"/>
      <c r="L523" s="22"/>
      <c r="M523" s="22"/>
      <c r="N523" s="22"/>
      <c r="O523" s="22">
        <v>0</v>
      </c>
      <c r="P523" s="10"/>
      <c r="Q523" s="10"/>
      <c r="R523" s="10"/>
      <c r="S523" s="10">
        <v>3760</v>
      </c>
      <c r="T523" s="72">
        <f>O523+P523+Q523+R523+S523</f>
        <v>3760</v>
      </c>
      <c r="U523" s="60"/>
    </row>
    <row r="524" spans="1:21" ht="38.25" customHeight="1" x14ac:dyDescent="0.2">
      <c r="A524" s="24"/>
      <c r="B524" s="3" t="s">
        <v>367</v>
      </c>
      <c r="C524" s="11">
        <v>908</v>
      </c>
      <c r="D524" s="13" t="s">
        <v>13</v>
      </c>
      <c r="E524" s="13" t="s">
        <v>20</v>
      </c>
      <c r="F524" s="11" t="s">
        <v>208</v>
      </c>
      <c r="G524" s="12"/>
      <c r="H524" s="10"/>
      <c r="I524" s="10"/>
      <c r="J524" s="30">
        <f>J525</f>
        <v>0</v>
      </c>
      <c r="K524" s="10">
        <f t="shared" ref="K524:K526" si="456">K525</f>
        <v>0</v>
      </c>
      <c r="L524" s="10"/>
      <c r="M524" s="10"/>
      <c r="N524" s="10"/>
      <c r="O524" s="22">
        <f>O525</f>
        <v>0</v>
      </c>
      <c r="P524" s="22">
        <f t="shared" ref="P524:T526" si="457">P525</f>
        <v>0</v>
      </c>
      <c r="Q524" s="22">
        <f t="shared" si="457"/>
        <v>0</v>
      </c>
      <c r="R524" s="22">
        <f t="shared" si="457"/>
        <v>0</v>
      </c>
      <c r="S524" s="22">
        <f t="shared" si="457"/>
        <v>0</v>
      </c>
      <c r="T524" s="22">
        <f t="shared" si="457"/>
        <v>0</v>
      </c>
      <c r="U524" s="60"/>
    </row>
    <row r="525" spans="1:21" ht="18.75" x14ac:dyDescent="0.2">
      <c r="A525" s="24"/>
      <c r="B525" s="3" t="s">
        <v>468</v>
      </c>
      <c r="C525" s="11">
        <v>908</v>
      </c>
      <c r="D525" s="13" t="s">
        <v>13</v>
      </c>
      <c r="E525" s="13" t="s">
        <v>20</v>
      </c>
      <c r="F525" s="11" t="s">
        <v>368</v>
      </c>
      <c r="G525" s="12"/>
      <c r="H525" s="10"/>
      <c r="I525" s="10"/>
      <c r="J525" s="30">
        <f>J526</f>
        <v>0</v>
      </c>
      <c r="K525" s="10">
        <f t="shared" si="456"/>
        <v>0</v>
      </c>
      <c r="L525" s="10"/>
      <c r="M525" s="10"/>
      <c r="N525" s="10"/>
      <c r="O525" s="22">
        <f>O526</f>
        <v>0</v>
      </c>
      <c r="P525" s="22">
        <f t="shared" si="457"/>
        <v>0</v>
      </c>
      <c r="Q525" s="22">
        <f t="shared" si="457"/>
        <v>0</v>
      </c>
      <c r="R525" s="22">
        <f t="shared" si="457"/>
        <v>0</v>
      </c>
      <c r="S525" s="22">
        <f t="shared" si="457"/>
        <v>0</v>
      </c>
      <c r="T525" s="22">
        <f t="shared" si="457"/>
        <v>0</v>
      </c>
      <c r="U525" s="60"/>
    </row>
    <row r="526" spans="1:21" ht="37.5" x14ac:dyDescent="0.2">
      <c r="A526" s="24"/>
      <c r="B526" s="3" t="s">
        <v>467</v>
      </c>
      <c r="C526" s="11">
        <v>908</v>
      </c>
      <c r="D526" s="13" t="s">
        <v>13</v>
      </c>
      <c r="E526" s="13" t="s">
        <v>20</v>
      </c>
      <c r="F526" s="11" t="s">
        <v>466</v>
      </c>
      <c r="G526" s="12"/>
      <c r="H526" s="10"/>
      <c r="I526" s="10"/>
      <c r="J526" s="30">
        <f>J527</f>
        <v>0</v>
      </c>
      <c r="K526" s="10">
        <f t="shared" si="456"/>
        <v>0</v>
      </c>
      <c r="L526" s="10"/>
      <c r="M526" s="10"/>
      <c r="N526" s="10"/>
      <c r="O526" s="22">
        <f>O527</f>
        <v>0</v>
      </c>
      <c r="P526" s="22">
        <f t="shared" si="457"/>
        <v>0</v>
      </c>
      <c r="Q526" s="22">
        <f t="shared" si="457"/>
        <v>0</v>
      </c>
      <c r="R526" s="22">
        <f t="shared" si="457"/>
        <v>0</v>
      </c>
      <c r="S526" s="22">
        <f t="shared" si="457"/>
        <v>0</v>
      </c>
      <c r="T526" s="22">
        <f t="shared" si="457"/>
        <v>0</v>
      </c>
      <c r="U526" s="60"/>
    </row>
    <row r="527" spans="1:21" ht="21" customHeight="1" x14ac:dyDescent="0.2">
      <c r="A527" s="24"/>
      <c r="B527" s="3" t="s">
        <v>23</v>
      </c>
      <c r="C527" s="11">
        <v>908</v>
      </c>
      <c r="D527" s="13" t="s">
        <v>13</v>
      </c>
      <c r="E527" s="13" t="s">
        <v>20</v>
      </c>
      <c r="F527" s="11" t="s">
        <v>466</v>
      </c>
      <c r="G527" s="12">
        <v>500</v>
      </c>
      <c r="H527" s="10"/>
      <c r="I527" s="10"/>
      <c r="J527" s="30"/>
      <c r="K527" s="22"/>
      <c r="L527" s="22"/>
      <c r="M527" s="22"/>
      <c r="N527" s="38"/>
      <c r="O527" s="22">
        <f>J527+K527+M527+N527+L527</f>
        <v>0</v>
      </c>
      <c r="P527" s="10"/>
      <c r="Q527" s="10"/>
      <c r="R527" s="10"/>
      <c r="S527" s="10"/>
      <c r="T527" s="72">
        <f>O527+P527+Q527+R527+S527</f>
        <v>0</v>
      </c>
      <c r="U527" s="60"/>
    </row>
    <row r="528" spans="1:21" ht="15.75" customHeight="1" x14ac:dyDescent="0.2">
      <c r="A528" s="24"/>
      <c r="B528" s="3" t="s">
        <v>320</v>
      </c>
      <c r="C528" s="11">
        <v>908</v>
      </c>
      <c r="D528" s="13" t="s">
        <v>13</v>
      </c>
      <c r="E528" s="13" t="s">
        <v>21</v>
      </c>
      <c r="F528" s="11"/>
      <c r="G528" s="12"/>
      <c r="H528" s="10">
        <f>H531</f>
        <v>0</v>
      </c>
      <c r="I528" s="10">
        <f>I531</f>
        <v>4040.4040399999999</v>
      </c>
      <c r="J528" s="30">
        <f>J531</f>
        <v>0</v>
      </c>
      <c r="K528" s="10">
        <f>K531</f>
        <v>10030.299999999999</v>
      </c>
      <c r="L528" s="10"/>
      <c r="M528" s="32"/>
      <c r="N528" s="10"/>
      <c r="O528" s="22">
        <f>O531+O529</f>
        <v>10030.299999999999</v>
      </c>
      <c r="P528" s="22">
        <f t="shared" ref="P528:T528" si="458">P531+P529</f>
        <v>0</v>
      </c>
      <c r="Q528" s="22">
        <f t="shared" si="458"/>
        <v>0</v>
      </c>
      <c r="R528" s="22">
        <f t="shared" si="458"/>
        <v>0</v>
      </c>
      <c r="S528" s="22">
        <f t="shared" si="458"/>
        <v>0</v>
      </c>
      <c r="T528" s="22">
        <f t="shared" si="458"/>
        <v>10030.299999999999</v>
      </c>
      <c r="U528" s="60"/>
    </row>
    <row r="529" spans="1:21" ht="19.5" customHeight="1" x14ac:dyDescent="0.2">
      <c r="A529" s="24"/>
      <c r="B529" s="3" t="s">
        <v>493</v>
      </c>
      <c r="C529" s="11">
        <v>908</v>
      </c>
      <c r="D529" s="13" t="s">
        <v>13</v>
      </c>
      <c r="E529" s="13" t="s">
        <v>21</v>
      </c>
      <c r="F529" s="11" t="s">
        <v>494</v>
      </c>
      <c r="G529" s="12"/>
      <c r="H529" s="10"/>
      <c r="I529" s="10"/>
      <c r="J529" s="30"/>
      <c r="K529" s="10"/>
      <c r="L529" s="10"/>
      <c r="M529" s="32"/>
      <c r="N529" s="10"/>
      <c r="O529" s="22">
        <f>O530</f>
        <v>0</v>
      </c>
      <c r="P529" s="22">
        <f t="shared" ref="P529:T529" si="459">P530</f>
        <v>0</v>
      </c>
      <c r="Q529" s="22">
        <f t="shared" si="459"/>
        <v>0</v>
      </c>
      <c r="R529" s="22">
        <f t="shared" si="459"/>
        <v>0</v>
      </c>
      <c r="S529" s="22">
        <f t="shared" si="459"/>
        <v>0</v>
      </c>
      <c r="T529" s="22">
        <f t="shared" si="459"/>
        <v>0</v>
      </c>
      <c r="U529" s="60"/>
    </row>
    <row r="530" spans="1:21" ht="18.75" x14ac:dyDescent="0.2">
      <c r="A530" s="24"/>
      <c r="B530" s="3" t="s">
        <v>23</v>
      </c>
      <c r="C530" s="11">
        <v>908</v>
      </c>
      <c r="D530" s="13" t="s">
        <v>13</v>
      </c>
      <c r="E530" s="13" t="s">
        <v>21</v>
      </c>
      <c r="F530" s="11" t="s">
        <v>494</v>
      </c>
      <c r="G530" s="12">
        <v>500</v>
      </c>
      <c r="H530" s="10"/>
      <c r="I530" s="10"/>
      <c r="J530" s="30"/>
      <c r="K530" s="10"/>
      <c r="L530" s="10"/>
      <c r="M530" s="10"/>
      <c r="N530" s="10"/>
      <c r="O530" s="22">
        <f>M530</f>
        <v>0</v>
      </c>
      <c r="P530" s="10"/>
      <c r="Q530" s="10"/>
      <c r="R530" s="10"/>
      <c r="S530" s="10"/>
      <c r="T530" s="72">
        <f>O530+P530+Q530+R530+S530</f>
        <v>0</v>
      </c>
      <c r="U530" s="60"/>
    </row>
    <row r="531" spans="1:21" ht="18.75" x14ac:dyDescent="0.2">
      <c r="A531" s="24"/>
      <c r="B531" s="3" t="s">
        <v>26</v>
      </c>
      <c r="C531" s="11">
        <v>908</v>
      </c>
      <c r="D531" s="13" t="s">
        <v>13</v>
      </c>
      <c r="E531" s="13" t="s">
        <v>21</v>
      </c>
      <c r="F531" s="11" t="s">
        <v>131</v>
      </c>
      <c r="G531" s="12"/>
      <c r="H531" s="10">
        <f>H532</f>
        <v>0</v>
      </c>
      <c r="I531" s="10">
        <f>I532</f>
        <v>4040.4040399999999</v>
      </c>
      <c r="J531" s="30">
        <f>J532</f>
        <v>0</v>
      </c>
      <c r="K531" s="10">
        <f>K532+K535</f>
        <v>10030.299999999999</v>
      </c>
      <c r="L531" s="10"/>
      <c r="M531" s="10"/>
      <c r="N531" s="10"/>
      <c r="O531" s="22">
        <f>O532+O535</f>
        <v>10030.299999999999</v>
      </c>
      <c r="P531" s="22">
        <f t="shared" ref="P531:T531" si="460">P532+P535</f>
        <v>0</v>
      </c>
      <c r="Q531" s="22">
        <f t="shared" si="460"/>
        <v>0</v>
      </c>
      <c r="R531" s="22">
        <f t="shared" si="460"/>
        <v>0</v>
      </c>
      <c r="S531" s="22">
        <f t="shared" si="460"/>
        <v>0</v>
      </c>
      <c r="T531" s="22">
        <f t="shared" si="460"/>
        <v>10030.299999999999</v>
      </c>
      <c r="U531" s="60"/>
    </row>
    <row r="532" spans="1:21" ht="37.5" x14ac:dyDescent="0.2">
      <c r="A532" s="24"/>
      <c r="B532" s="3" t="s">
        <v>443</v>
      </c>
      <c r="C532" s="11">
        <v>908</v>
      </c>
      <c r="D532" s="13" t="s">
        <v>13</v>
      </c>
      <c r="E532" s="13" t="s">
        <v>21</v>
      </c>
      <c r="F532" s="11" t="s">
        <v>346</v>
      </c>
      <c r="G532" s="12"/>
      <c r="H532" s="10">
        <f>H533</f>
        <v>0</v>
      </c>
      <c r="I532" s="10">
        <f t="shared" ref="I532" si="461">I533</f>
        <v>4040.4040399999999</v>
      </c>
      <c r="J532" s="30">
        <f t="shared" ref="J532:K532" si="462">J533</f>
        <v>0</v>
      </c>
      <c r="K532" s="10">
        <f t="shared" si="462"/>
        <v>3030.3</v>
      </c>
      <c r="L532" s="10"/>
      <c r="M532" s="10"/>
      <c r="N532" s="10"/>
      <c r="O532" s="22">
        <f>O533</f>
        <v>3030.3</v>
      </c>
      <c r="P532" s="22">
        <f t="shared" ref="P532:T533" si="463">P533</f>
        <v>0</v>
      </c>
      <c r="Q532" s="22">
        <f t="shared" si="463"/>
        <v>0</v>
      </c>
      <c r="R532" s="22">
        <f t="shared" si="463"/>
        <v>0</v>
      </c>
      <c r="S532" s="22">
        <f t="shared" si="463"/>
        <v>0</v>
      </c>
      <c r="T532" s="22">
        <f t="shared" si="463"/>
        <v>3030.3</v>
      </c>
      <c r="U532" s="60"/>
    </row>
    <row r="533" spans="1:21" ht="37.5" x14ac:dyDescent="0.2">
      <c r="A533" s="24"/>
      <c r="B533" s="3" t="s">
        <v>369</v>
      </c>
      <c r="C533" s="11">
        <v>908</v>
      </c>
      <c r="D533" s="13" t="s">
        <v>13</v>
      </c>
      <c r="E533" s="13" t="s">
        <v>21</v>
      </c>
      <c r="F533" s="11" t="s">
        <v>346</v>
      </c>
      <c r="G533" s="12"/>
      <c r="H533" s="10">
        <f t="shared" ref="H533:K533" si="464">H534</f>
        <v>0</v>
      </c>
      <c r="I533" s="10">
        <f t="shared" si="464"/>
        <v>4040.4040399999999</v>
      </c>
      <c r="J533" s="30">
        <f t="shared" si="464"/>
        <v>0</v>
      </c>
      <c r="K533" s="10">
        <f t="shared" si="464"/>
        <v>3030.3</v>
      </c>
      <c r="L533" s="10"/>
      <c r="M533" s="10"/>
      <c r="N533" s="10"/>
      <c r="O533" s="22">
        <f>O534</f>
        <v>3030.3</v>
      </c>
      <c r="P533" s="22">
        <f t="shared" si="463"/>
        <v>0</v>
      </c>
      <c r="Q533" s="22">
        <f t="shared" si="463"/>
        <v>0</v>
      </c>
      <c r="R533" s="22">
        <f t="shared" si="463"/>
        <v>0</v>
      </c>
      <c r="S533" s="22">
        <f t="shared" si="463"/>
        <v>0</v>
      </c>
      <c r="T533" s="22">
        <f t="shared" si="463"/>
        <v>3030.3</v>
      </c>
      <c r="U533" s="60"/>
    </row>
    <row r="534" spans="1:21" ht="18.75" x14ac:dyDescent="0.2">
      <c r="A534" s="24"/>
      <c r="B534" s="3" t="s">
        <v>23</v>
      </c>
      <c r="C534" s="11">
        <v>908</v>
      </c>
      <c r="D534" s="13" t="s">
        <v>13</v>
      </c>
      <c r="E534" s="13" t="s">
        <v>21</v>
      </c>
      <c r="F534" s="11" t="s">
        <v>346</v>
      </c>
      <c r="G534" s="12">
        <v>500</v>
      </c>
      <c r="H534" s="10"/>
      <c r="I534" s="10">
        <v>4040.4040399999999</v>
      </c>
      <c r="J534" s="30"/>
      <c r="K534" s="22">
        <v>3030.3</v>
      </c>
      <c r="L534" s="22"/>
      <c r="M534" s="22"/>
      <c r="N534" s="22"/>
      <c r="O534" s="22">
        <f>J534+K534+M534+N534+L534</f>
        <v>3030.3</v>
      </c>
      <c r="P534" s="10"/>
      <c r="Q534" s="10"/>
      <c r="R534" s="10"/>
      <c r="S534" s="10"/>
      <c r="T534" s="72">
        <f>O534+P534+Q534+R534+S534</f>
        <v>3030.3</v>
      </c>
      <c r="U534" s="60"/>
    </row>
    <row r="535" spans="1:21" ht="56.25" x14ac:dyDescent="0.2">
      <c r="A535" s="24"/>
      <c r="B535" s="3" t="s">
        <v>504</v>
      </c>
      <c r="C535" s="11">
        <v>908</v>
      </c>
      <c r="D535" s="13" t="s">
        <v>13</v>
      </c>
      <c r="E535" s="13" t="s">
        <v>21</v>
      </c>
      <c r="F535" s="11" t="s">
        <v>531</v>
      </c>
      <c r="G535" s="12"/>
      <c r="H535" s="10"/>
      <c r="I535" s="10"/>
      <c r="J535" s="30"/>
      <c r="K535" s="22">
        <f>K536</f>
        <v>7000</v>
      </c>
      <c r="L535" s="22"/>
      <c r="M535" s="22"/>
      <c r="N535" s="22"/>
      <c r="O535" s="22">
        <f>O536</f>
        <v>7000</v>
      </c>
      <c r="P535" s="22">
        <f t="shared" ref="P535:T535" si="465">P536</f>
        <v>0</v>
      </c>
      <c r="Q535" s="22">
        <f t="shared" si="465"/>
        <v>0</v>
      </c>
      <c r="R535" s="22">
        <f t="shared" si="465"/>
        <v>0</v>
      </c>
      <c r="S535" s="22">
        <f t="shared" si="465"/>
        <v>0</v>
      </c>
      <c r="T535" s="22">
        <f t="shared" si="465"/>
        <v>7000</v>
      </c>
      <c r="U535" s="60"/>
    </row>
    <row r="536" spans="1:21" ht="18.75" x14ac:dyDescent="0.2">
      <c r="A536" s="24"/>
      <c r="B536" s="3" t="s">
        <v>23</v>
      </c>
      <c r="C536" s="11">
        <v>908</v>
      </c>
      <c r="D536" s="13" t="s">
        <v>13</v>
      </c>
      <c r="E536" s="13" t="s">
        <v>21</v>
      </c>
      <c r="F536" s="11" t="s">
        <v>531</v>
      </c>
      <c r="G536" s="12">
        <v>500</v>
      </c>
      <c r="H536" s="10"/>
      <c r="I536" s="10"/>
      <c r="J536" s="30"/>
      <c r="K536" s="22">
        <v>7000</v>
      </c>
      <c r="L536" s="22"/>
      <c r="M536" s="22"/>
      <c r="N536" s="22"/>
      <c r="O536" s="22">
        <f>J536+K536</f>
        <v>7000</v>
      </c>
      <c r="P536" s="10"/>
      <c r="Q536" s="10"/>
      <c r="R536" s="10"/>
      <c r="S536" s="10"/>
      <c r="T536" s="72">
        <f>O536+P536+Q536+R536+S536</f>
        <v>7000</v>
      </c>
      <c r="U536" s="60"/>
    </row>
    <row r="537" spans="1:21" ht="18.75" x14ac:dyDescent="0.2">
      <c r="A537" s="24"/>
      <c r="B537" s="3" t="s">
        <v>99</v>
      </c>
      <c r="C537" s="11">
        <v>908</v>
      </c>
      <c r="D537" s="13" t="s">
        <v>9</v>
      </c>
      <c r="E537" s="13"/>
      <c r="F537" s="11"/>
      <c r="G537" s="12"/>
      <c r="H537" s="10">
        <f t="shared" ref="H537:J537" si="466">H538+H543</f>
        <v>50</v>
      </c>
      <c r="I537" s="10">
        <f t="shared" si="466"/>
        <v>566.29999999999995</v>
      </c>
      <c r="J537" s="30">
        <f t="shared" si="466"/>
        <v>50</v>
      </c>
      <c r="K537" s="10">
        <f t="shared" ref="K537" si="467">K538+K543</f>
        <v>588.70000000000005</v>
      </c>
      <c r="L537" s="10"/>
      <c r="M537" s="10"/>
      <c r="N537" s="10"/>
      <c r="O537" s="22">
        <f>O538+O543</f>
        <v>638.70000000000005</v>
      </c>
      <c r="P537" s="22">
        <f t="shared" ref="P537:T537" si="468">P538+P543</f>
        <v>0</v>
      </c>
      <c r="Q537" s="22">
        <f t="shared" si="468"/>
        <v>0</v>
      </c>
      <c r="R537" s="22">
        <f t="shared" si="468"/>
        <v>0</v>
      </c>
      <c r="S537" s="22">
        <f t="shared" si="468"/>
        <v>0</v>
      </c>
      <c r="T537" s="22">
        <f t="shared" si="468"/>
        <v>638.70000000000005</v>
      </c>
      <c r="U537" s="60"/>
    </row>
    <row r="538" spans="1:21" ht="18.75" x14ac:dyDescent="0.2">
      <c r="A538" s="24"/>
      <c r="B538" s="3" t="s">
        <v>36</v>
      </c>
      <c r="C538" s="11">
        <v>908</v>
      </c>
      <c r="D538" s="13" t="s">
        <v>9</v>
      </c>
      <c r="E538" s="13" t="s">
        <v>9</v>
      </c>
      <c r="F538" s="11"/>
      <c r="G538" s="12"/>
      <c r="H538" s="10">
        <f t="shared" ref="H538:K541" si="469">H539</f>
        <v>50</v>
      </c>
      <c r="I538" s="10">
        <f t="shared" si="469"/>
        <v>0</v>
      </c>
      <c r="J538" s="30">
        <f t="shared" si="469"/>
        <v>50</v>
      </c>
      <c r="K538" s="10">
        <f t="shared" si="469"/>
        <v>0</v>
      </c>
      <c r="L538" s="10"/>
      <c r="M538" s="10"/>
      <c r="N538" s="10"/>
      <c r="O538" s="22">
        <f>O539</f>
        <v>50</v>
      </c>
      <c r="P538" s="22">
        <f t="shared" ref="P538:T541" si="470">P539</f>
        <v>0</v>
      </c>
      <c r="Q538" s="22">
        <f t="shared" si="470"/>
        <v>0</v>
      </c>
      <c r="R538" s="22">
        <f t="shared" si="470"/>
        <v>0</v>
      </c>
      <c r="S538" s="22">
        <f t="shared" si="470"/>
        <v>0</v>
      </c>
      <c r="T538" s="22">
        <f t="shared" si="470"/>
        <v>50</v>
      </c>
      <c r="U538" s="60"/>
    </row>
    <row r="539" spans="1:21" ht="37.5" x14ac:dyDescent="0.2">
      <c r="A539" s="24"/>
      <c r="B539" s="3" t="s">
        <v>100</v>
      </c>
      <c r="C539" s="11">
        <v>908</v>
      </c>
      <c r="D539" s="13" t="s">
        <v>9</v>
      </c>
      <c r="E539" s="13" t="s">
        <v>9</v>
      </c>
      <c r="F539" s="11" t="s">
        <v>198</v>
      </c>
      <c r="G539" s="12"/>
      <c r="H539" s="10">
        <f t="shared" si="469"/>
        <v>50</v>
      </c>
      <c r="I539" s="10">
        <f t="shared" si="469"/>
        <v>0</v>
      </c>
      <c r="J539" s="30">
        <f t="shared" si="469"/>
        <v>50</v>
      </c>
      <c r="K539" s="10">
        <f t="shared" si="469"/>
        <v>0</v>
      </c>
      <c r="L539" s="10"/>
      <c r="M539" s="10"/>
      <c r="N539" s="10"/>
      <c r="O539" s="22">
        <f>O540</f>
        <v>50</v>
      </c>
      <c r="P539" s="22">
        <f t="shared" si="470"/>
        <v>0</v>
      </c>
      <c r="Q539" s="22">
        <f t="shared" si="470"/>
        <v>0</v>
      </c>
      <c r="R539" s="22">
        <f t="shared" si="470"/>
        <v>0</v>
      </c>
      <c r="S539" s="22">
        <f t="shared" si="470"/>
        <v>0</v>
      </c>
      <c r="T539" s="22">
        <f t="shared" si="470"/>
        <v>50</v>
      </c>
      <c r="U539" s="60"/>
    </row>
    <row r="540" spans="1:21" ht="18.75" x14ac:dyDescent="0.2">
      <c r="A540" s="24"/>
      <c r="B540" s="3" t="s">
        <v>101</v>
      </c>
      <c r="C540" s="11">
        <v>908</v>
      </c>
      <c r="D540" s="13" t="s">
        <v>9</v>
      </c>
      <c r="E540" s="13" t="s">
        <v>9</v>
      </c>
      <c r="F540" s="11" t="s">
        <v>212</v>
      </c>
      <c r="G540" s="12"/>
      <c r="H540" s="10">
        <f t="shared" si="469"/>
        <v>50</v>
      </c>
      <c r="I540" s="10">
        <f t="shared" si="469"/>
        <v>0</v>
      </c>
      <c r="J540" s="30">
        <f t="shared" si="469"/>
        <v>50</v>
      </c>
      <c r="K540" s="10">
        <f t="shared" si="469"/>
        <v>0</v>
      </c>
      <c r="L540" s="10"/>
      <c r="M540" s="10"/>
      <c r="N540" s="10"/>
      <c r="O540" s="22">
        <f>O541</f>
        <v>50</v>
      </c>
      <c r="P540" s="22">
        <f t="shared" si="470"/>
        <v>0</v>
      </c>
      <c r="Q540" s="22">
        <f t="shared" si="470"/>
        <v>0</v>
      </c>
      <c r="R540" s="22">
        <f t="shared" si="470"/>
        <v>0</v>
      </c>
      <c r="S540" s="22">
        <f t="shared" si="470"/>
        <v>0</v>
      </c>
      <c r="T540" s="22">
        <f t="shared" si="470"/>
        <v>50</v>
      </c>
      <c r="U540" s="60"/>
    </row>
    <row r="541" spans="1:21" ht="18.75" x14ac:dyDescent="0.2">
      <c r="A541" s="24"/>
      <c r="B541" s="3" t="s">
        <v>213</v>
      </c>
      <c r="C541" s="11">
        <v>908</v>
      </c>
      <c r="D541" s="13" t="s">
        <v>9</v>
      </c>
      <c r="E541" s="13" t="s">
        <v>9</v>
      </c>
      <c r="F541" s="11" t="s">
        <v>214</v>
      </c>
      <c r="G541" s="12"/>
      <c r="H541" s="10">
        <f t="shared" si="469"/>
        <v>50</v>
      </c>
      <c r="I541" s="10">
        <f t="shared" si="469"/>
        <v>0</v>
      </c>
      <c r="J541" s="30">
        <f t="shared" si="469"/>
        <v>50</v>
      </c>
      <c r="K541" s="10">
        <f t="shared" si="469"/>
        <v>0</v>
      </c>
      <c r="L541" s="10"/>
      <c r="M541" s="10"/>
      <c r="N541" s="10"/>
      <c r="O541" s="22">
        <f>O542</f>
        <v>50</v>
      </c>
      <c r="P541" s="22">
        <f t="shared" si="470"/>
        <v>0</v>
      </c>
      <c r="Q541" s="22">
        <f t="shared" si="470"/>
        <v>0</v>
      </c>
      <c r="R541" s="22">
        <f t="shared" si="470"/>
        <v>0</v>
      </c>
      <c r="S541" s="22">
        <f t="shared" si="470"/>
        <v>0</v>
      </c>
      <c r="T541" s="22">
        <f t="shared" si="470"/>
        <v>50</v>
      </c>
      <c r="U541" s="60"/>
    </row>
    <row r="542" spans="1:21" ht="37.5" x14ac:dyDescent="0.2">
      <c r="A542" s="24"/>
      <c r="B542" s="3" t="s">
        <v>166</v>
      </c>
      <c r="C542" s="11">
        <v>908</v>
      </c>
      <c r="D542" s="13" t="s">
        <v>9</v>
      </c>
      <c r="E542" s="13" t="s">
        <v>9</v>
      </c>
      <c r="F542" s="11" t="s">
        <v>214</v>
      </c>
      <c r="G542" s="12">
        <v>200</v>
      </c>
      <c r="H542" s="10">
        <v>50</v>
      </c>
      <c r="I542" s="10"/>
      <c r="J542" s="30">
        <v>50</v>
      </c>
      <c r="K542" s="22"/>
      <c r="L542" s="22"/>
      <c r="M542" s="22"/>
      <c r="N542" s="22"/>
      <c r="O542" s="22">
        <f>J542+K542+M542+N542+L542</f>
        <v>50</v>
      </c>
      <c r="P542" s="10"/>
      <c r="Q542" s="10"/>
      <c r="R542" s="10"/>
      <c r="S542" s="10"/>
      <c r="T542" s="72">
        <f>O542+P542+Q542+R542+S542</f>
        <v>50</v>
      </c>
      <c r="U542" s="60"/>
    </row>
    <row r="543" spans="1:21" ht="18.75" x14ac:dyDescent="0.2">
      <c r="A543" s="24"/>
      <c r="B543" s="3" t="s">
        <v>37</v>
      </c>
      <c r="C543" s="11">
        <v>908</v>
      </c>
      <c r="D543" s="13" t="s">
        <v>9</v>
      </c>
      <c r="E543" s="13" t="s">
        <v>14</v>
      </c>
      <c r="F543" s="11"/>
      <c r="G543" s="12"/>
      <c r="H543" s="10">
        <f t="shared" ref="H543:K545" si="471">H544</f>
        <v>0</v>
      </c>
      <c r="I543" s="10">
        <f t="shared" si="471"/>
        <v>566.29999999999995</v>
      </c>
      <c r="J543" s="30">
        <f t="shared" si="471"/>
        <v>0</v>
      </c>
      <c r="K543" s="10">
        <f t="shared" si="471"/>
        <v>588.70000000000005</v>
      </c>
      <c r="L543" s="10"/>
      <c r="M543" s="10"/>
      <c r="N543" s="32"/>
      <c r="O543" s="22">
        <f>O544</f>
        <v>588.70000000000005</v>
      </c>
      <c r="P543" s="22">
        <f t="shared" ref="P543:T543" si="472">P544</f>
        <v>0</v>
      </c>
      <c r="Q543" s="22">
        <f t="shared" si="472"/>
        <v>0</v>
      </c>
      <c r="R543" s="22">
        <f t="shared" si="472"/>
        <v>0</v>
      </c>
      <c r="S543" s="22">
        <f t="shared" si="472"/>
        <v>0</v>
      </c>
      <c r="T543" s="22">
        <f t="shared" si="472"/>
        <v>588.70000000000005</v>
      </c>
      <c r="U543" s="60"/>
    </row>
    <row r="544" spans="1:21" ht="18.75" x14ac:dyDescent="0.2">
      <c r="A544" s="24"/>
      <c r="B544" s="3" t="s">
        <v>26</v>
      </c>
      <c r="C544" s="11">
        <v>908</v>
      </c>
      <c r="D544" s="13" t="s">
        <v>9</v>
      </c>
      <c r="E544" s="13" t="s">
        <v>14</v>
      </c>
      <c r="F544" s="11" t="s">
        <v>131</v>
      </c>
      <c r="G544" s="12"/>
      <c r="H544" s="10">
        <f t="shared" si="471"/>
        <v>0</v>
      </c>
      <c r="I544" s="10">
        <f t="shared" si="471"/>
        <v>566.29999999999995</v>
      </c>
      <c r="J544" s="30">
        <f t="shared" si="471"/>
        <v>0</v>
      </c>
      <c r="K544" s="10">
        <f>K545+K547</f>
        <v>588.70000000000005</v>
      </c>
      <c r="L544" s="10"/>
      <c r="M544" s="10"/>
      <c r="N544" s="32"/>
      <c r="O544" s="22">
        <f>O545+O547</f>
        <v>588.70000000000005</v>
      </c>
      <c r="P544" s="22">
        <f t="shared" ref="P544:T544" si="473">P545+P547</f>
        <v>0</v>
      </c>
      <c r="Q544" s="22">
        <f t="shared" si="473"/>
        <v>0</v>
      </c>
      <c r="R544" s="22">
        <f t="shared" si="473"/>
        <v>0</v>
      </c>
      <c r="S544" s="22">
        <f t="shared" si="473"/>
        <v>0</v>
      </c>
      <c r="T544" s="22">
        <f t="shared" si="473"/>
        <v>588.70000000000005</v>
      </c>
      <c r="U544" s="60"/>
    </row>
    <row r="545" spans="1:21" ht="56.25" x14ac:dyDescent="0.2">
      <c r="A545" s="24"/>
      <c r="B545" s="3" t="s">
        <v>122</v>
      </c>
      <c r="C545" s="11">
        <v>908</v>
      </c>
      <c r="D545" s="13" t="s">
        <v>9</v>
      </c>
      <c r="E545" s="13" t="s">
        <v>14</v>
      </c>
      <c r="F545" s="11" t="s">
        <v>228</v>
      </c>
      <c r="G545" s="12"/>
      <c r="H545" s="10">
        <f t="shared" si="471"/>
        <v>0</v>
      </c>
      <c r="I545" s="10">
        <f t="shared" si="471"/>
        <v>566.29999999999995</v>
      </c>
      <c r="J545" s="30">
        <f t="shared" si="471"/>
        <v>0</v>
      </c>
      <c r="K545" s="10">
        <f t="shared" si="471"/>
        <v>588.70000000000005</v>
      </c>
      <c r="L545" s="10"/>
      <c r="M545" s="10"/>
      <c r="N545" s="10"/>
      <c r="O545" s="22">
        <f>O546</f>
        <v>588.70000000000005</v>
      </c>
      <c r="P545" s="22">
        <f t="shared" ref="P545:T545" si="474">P546</f>
        <v>0</v>
      </c>
      <c r="Q545" s="22">
        <f t="shared" si="474"/>
        <v>0</v>
      </c>
      <c r="R545" s="22">
        <f t="shared" si="474"/>
        <v>0</v>
      </c>
      <c r="S545" s="22">
        <f t="shared" si="474"/>
        <v>0</v>
      </c>
      <c r="T545" s="22">
        <f t="shared" si="474"/>
        <v>588.70000000000005</v>
      </c>
      <c r="U545" s="60"/>
    </row>
    <row r="546" spans="1:21" ht="75" x14ac:dyDescent="0.2">
      <c r="A546" s="24"/>
      <c r="B546" s="3" t="s">
        <v>16</v>
      </c>
      <c r="C546" s="11">
        <v>908</v>
      </c>
      <c r="D546" s="13" t="s">
        <v>9</v>
      </c>
      <c r="E546" s="13" t="s">
        <v>14</v>
      </c>
      <c r="F546" s="11" t="s">
        <v>228</v>
      </c>
      <c r="G546" s="12">
        <v>100</v>
      </c>
      <c r="H546" s="10"/>
      <c r="I546" s="10">
        <v>566.29999999999995</v>
      </c>
      <c r="J546" s="30"/>
      <c r="K546" s="22">
        <v>588.70000000000005</v>
      </c>
      <c r="L546" s="22"/>
      <c r="M546" s="22"/>
      <c r="N546" s="22"/>
      <c r="O546" s="22">
        <f>J546+K546+M546+N546+L546</f>
        <v>588.70000000000005</v>
      </c>
      <c r="P546" s="10"/>
      <c r="Q546" s="10"/>
      <c r="R546" s="10"/>
      <c r="S546" s="10"/>
      <c r="T546" s="72">
        <f>O546+P546+Q546+R546+S546</f>
        <v>588.70000000000005</v>
      </c>
      <c r="U546" s="60"/>
    </row>
    <row r="547" spans="1:21" ht="0.75" customHeight="1" x14ac:dyDescent="0.2">
      <c r="A547" s="24"/>
      <c r="B547" s="3" t="s">
        <v>488</v>
      </c>
      <c r="C547" s="11">
        <v>908</v>
      </c>
      <c r="D547" s="13" t="s">
        <v>9</v>
      </c>
      <c r="E547" s="13" t="s">
        <v>14</v>
      </c>
      <c r="F547" s="11" t="s">
        <v>487</v>
      </c>
      <c r="G547" s="12"/>
      <c r="H547" s="10"/>
      <c r="I547" s="10"/>
      <c r="J547" s="32">
        <f t="shared" ref="J547:K547" si="475">J548</f>
        <v>0</v>
      </c>
      <c r="K547" s="32">
        <f t="shared" si="475"/>
        <v>0</v>
      </c>
      <c r="L547" s="32"/>
      <c r="M547" s="32"/>
      <c r="N547" s="32"/>
      <c r="O547" s="22">
        <f>O548</f>
        <v>0</v>
      </c>
      <c r="P547" s="22">
        <f t="shared" ref="P547:T547" si="476">P548</f>
        <v>0</v>
      </c>
      <c r="Q547" s="22">
        <f t="shared" si="476"/>
        <v>0</v>
      </c>
      <c r="R547" s="22">
        <f t="shared" si="476"/>
        <v>0</v>
      </c>
      <c r="S547" s="22">
        <f t="shared" si="476"/>
        <v>0</v>
      </c>
      <c r="T547" s="22">
        <f t="shared" si="476"/>
        <v>0</v>
      </c>
      <c r="U547" s="60"/>
    </row>
    <row r="548" spans="1:21" ht="75" x14ac:dyDescent="0.2">
      <c r="A548" s="24"/>
      <c r="B548" s="3" t="s">
        <v>16</v>
      </c>
      <c r="C548" s="11">
        <v>908</v>
      </c>
      <c r="D548" s="13" t="s">
        <v>9</v>
      </c>
      <c r="E548" s="13" t="s">
        <v>14</v>
      </c>
      <c r="F548" s="11" t="s">
        <v>487</v>
      </c>
      <c r="G548" s="12" t="s">
        <v>17</v>
      </c>
      <c r="H548" s="10"/>
      <c r="I548" s="10"/>
      <c r="J548" s="30"/>
      <c r="K548" s="22"/>
      <c r="L548" s="22"/>
      <c r="M548" s="22"/>
      <c r="N548" s="22"/>
      <c r="O548" s="22">
        <f>J548+K548+L548+M548+N548</f>
        <v>0</v>
      </c>
      <c r="P548" s="10"/>
      <c r="Q548" s="10"/>
      <c r="R548" s="10"/>
      <c r="S548" s="10"/>
      <c r="T548" s="72">
        <f>O548+P548+Q548+R548+S548</f>
        <v>0</v>
      </c>
      <c r="U548" s="60"/>
    </row>
    <row r="549" spans="1:21" ht="18.75" x14ac:dyDescent="0.2">
      <c r="A549" s="24"/>
      <c r="B549" s="3" t="s">
        <v>27</v>
      </c>
      <c r="C549" s="11">
        <v>908</v>
      </c>
      <c r="D549" s="13" t="s">
        <v>5</v>
      </c>
      <c r="E549" s="13"/>
      <c r="F549" s="11"/>
      <c r="G549" s="12"/>
      <c r="H549" s="10" t="e">
        <f>H550+H554+H563+H573</f>
        <v>#REF!</v>
      </c>
      <c r="I549" s="10" t="e">
        <f>I550+I554+I563+I573</f>
        <v>#REF!</v>
      </c>
      <c r="J549" s="30" t="e">
        <f>J550+J554+J563+J573</f>
        <v>#REF!</v>
      </c>
      <c r="K549" s="10" t="e">
        <f>K550+K554+K563+K573</f>
        <v>#REF!</v>
      </c>
      <c r="L549" s="10"/>
      <c r="M549" s="10"/>
      <c r="N549" s="10"/>
      <c r="O549" s="22">
        <f>O550+O554+O563+O573</f>
        <v>21856</v>
      </c>
      <c r="P549" s="22">
        <f t="shared" ref="P549:T549" si="477">P550+P554+P563+P573</f>
        <v>0</v>
      </c>
      <c r="Q549" s="22">
        <f t="shared" si="477"/>
        <v>0</v>
      </c>
      <c r="R549" s="22">
        <f t="shared" si="477"/>
        <v>0</v>
      </c>
      <c r="S549" s="22">
        <f t="shared" si="477"/>
        <v>3375.2049999999999</v>
      </c>
      <c r="T549" s="22">
        <f t="shared" si="477"/>
        <v>26809.994000000002</v>
      </c>
      <c r="U549" s="60"/>
    </row>
    <row r="550" spans="1:21" ht="18.75" x14ac:dyDescent="0.2">
      <c r="A550" s="24"/>
      <c r="B550" s="3" t="s">
        <v>102</v>
      </c>
      <c r="C550" s="11">
        <v>908</v>
      </c>
      <c r="D550" s="13" t="s">
        <v>5</v>
      </c>
      <c r="E550" s="13" t="s">
        <v>15</v>
      </c>
      <c r="F550" s="11"/>
      <c r="G550" s="12"/>
      <c r="H550" s="10">
        <f t="shared" ref="H550:K552" si="478">H551</f>
        <v>7254.3</v>
      </c>
      <c r="I550" s="10">
        <f t="shared" si="478"/>
        <v>0</v>
      </c>
      <c r="J550" s="30">
        <f t="shared" si="478"/>
        <v>7544.4</v>
      </c>
      <c r="K550" s="10">
        <f t="shared" si="478"/>
        <v>0</v>
      </c>
      <c r="L550" s="10"/>
      <c r="M550" s="10"/>
      <c r="N550" s="10"/>
      <c r="O550" s="22">
        <f>O551</f>
        <v>7544.4</v>
      </c>
      <c r="P550" s="22">
        <f t="shared" ref="P550:T552" si="479">P551</f>
        <v>0</v>
      </c>
      <c r="Q550" s="22">
        <f t="shared" si="479"/>
        <v>0</v>
      </c>
      <c r="R550" s="22">
        <f t="shared" si="479"/>
        <v>0</v>
      </c>
      <c r="S550" s="22">
        <f t="shared" si="479"/>
        <v>0</v>
      </c>
      <c r="T550" s="22">
        <f t="shared" si="479"/>
        <v>7544.4</v>
      </c>
      <c r="U550" s="60"/>
    </row>
    <row r="551" spans="1:21" ht="37.5" x14ac:dyDescent="0.2">
      <c r="A551" s="24"/>
      <c r="B551" s="3" t="s">
        <v>72</v>
      </c>
      <c r="C551" s="11">
        <v>908</v>
      </c>
      <c r="D551" s="13" t="s">
        <v>5</v>
      </c>
      <c r="E551" s="13" t="s">
        <v>15</v>
      </c>
      <c r="F551" s="11" t="s">
        <v>155</v>
      </c>
      <c r="G551" s="12"/>
      <c r="H551" s="10">
        <f t="shared" si="478"/>
        <v>7254.3</v>
      </c>
      <c r="I551" s="10">
        <f t="shared" si="478"/>
        <v>0</v>
      </c>
      <c r="J551" s="30">
        <f t="shared" si="478"/>
        <v>7544.4</v>
      </c>
      <c r="K551" s="10">
        <f t="shared" si="478"/>
        <v>0</v>
      </c>
      <c r="L551" s="10"/>
      <c r="M551" s="10"/>
      <c r="N551" s="10"/>
      <c r="O551" s="22">
        <f>O552</f>
        <v>7544.4</v>
      </c>
      <c r="P551" s="22">
        <f t="shared" si="479"/>
        <v>0</v>
      </c>
      <c r="Q551" s="22">
        <f t="shared" si="479"/>
        <v>0</v>
      </c>
      <c r="R551" s="22">
        <f t="shared" si="479"/>
        <v>0</v>
      </c>
      <c r="S551" s="22">
        <f t="shared" si="479"/>
        <v>0</v>
      </c>
      <c r="T551" s="22">
        <f t="shared" si="479"/>
        <v>7544.4</v>
      </c>
      <c r="U551" s="60"/>
    </row>
    <row r="552" spans="1:21" ht="18.75" x14ac:dyDescent="0.2">
      <c r="A552" s="24"/>
      <c r="B552" s="3" t="s">
        <v>103</v>
      </c>
      <c r="C552" s="11">
        <v>908</v>
      </c>
      <c r="D552" s="13" t="s">
        <v>5</v>
      </c>
      <c r="E552" s="13" t="s">
        <v>15</v>
      </c>
      <c r="F552" s="11" t="s">
        <v>215</v>
      </c>
      <c r="G552" s="12"/>
      <c r="H552" s="10">
        <f t="shared" si="478"/>
        <v>7254.3</v>
      </c>
      <c r="I552" s="10">
        <f t="shared" si="478"/>
        <v>0</v>
      </c>
      <c r="J552" s="30">
        <f t="shared" si="478"/>
        <v>7544.4</v>
      </c>
      <c r="K552" s="10">
        <f t="shared" si="478"/>
        <v>0</v>
      </c>
      <c r="L552" s="10"/>
      <c r="M552" s="10"/>
      <c r="N552" s="10"/>
      <c r="O552" s="22">
        <f>O553</f>
        <v>7544.4</v>
      </c>
      <c r="P552" s="22">
        <f t="shared" si="479"/>
        <v>0</v>
      </c>
      <c r="Q552" s="22">
        <f t="shared" si="479"/>
        <v>0</v>
      </c>
      <c r="R552" s="22">
        <f t="shared" si="479"/>
        <v>0</v>
      </c>
      <c r="S552" s="22">
        <f t="shared" si="479"/>
        <v>0</v>
      </c>
      <c r="T552" s="22">
        <f t="shared" si="479"/>
        <v>7544.4</v>
      </c>
      <c r="U552" s="60"/>
    </row>
    <row r="553" spans="1:21" ht="18.75" x14ac:dyDescent="0.2">
      <c r="A553" s="24"/>
      <c r="B553" s="3" t="s">
        <v>12</v>
      </c>
      <c r="C553" s="11">
        <v>908</v>
      </c>
      <c r="D553" s="13" t="s">
        <v>5</v>
      </c>
      <c r="E553" s="13" t="s">
        <v>15</v>
      </c>
      <c r="F553" s="11" t="s">
        <v>215</v>
      </c>
      <c r="G553" s="12">
        <v>300</v>
      </c>
      <c r="H553" s="10">
        <v>7254.3</v>
      </c>
      <c r="I553" s="10"/>
      <c r="J553" s="30">
        <v>7544.4</v>
      </c>
      <c r="K553" s="22"/>
      <c r="L553" s="22"/>
      <c r="M553" s="22"/>
      <c r="N553" s="22"/>
      <c r="O553" s="22">
        <f>J553+K553+M553+N553+L553</f>
        <v>7544.4</v>
      </c>
      <c r="P553" s="10"/>
      <c r="Q553" s="10"/>
      <c r="R553" s="10"/>
      <c r="S553" s="10"/>
      <c r="T553" s="72">
        <f>O553+P553+Q553+R553+S553</f>
        <v>7544.4</v>
      </c>
      <c r="U553" s="60"/>
    </row>
    <row r="554" spans="1:21" ht="18.75" x14ac:dyDescent="0.2">
      <c r="A554" s="24"/>
      <c r="B554" s="3" t="s">
        <v>104</v>
      </c>
      <c r="C554" s="11">
        <v>908</v>
      </c>
      <c r="D554" s="13" t="s">
        <v>5</v>
      </c>
      <c r="E554" s="13" t="s">
        <v>21</v>
      </c>
      <c r="F554" s="11"/>
      <c r="G554" s="12"/>
      <c r="H554" s="10" t="e">
        <f>H555+H560</f>
        <v>#REF!</v>
      </c>
      <c r="I554" s="10" t="e">
        <f>I555+I560</f>
        <v>#REF!</v>
      </c>
      <c r="J554" s="30" t="e">
        <f>J555+J560</f>
        <v>#REF!</v>
      </c>
      <c r="K554" s="10" t="e">
        <f>K555+K560</f>
        <v>#REF!</v>
      </c>
      <c r="L554" s="10"/>
      <c r="M554" s="10"/>
      <c r="N554" s="10"/>
      <c r="O554" s="22">
        <f>O555+O560</f>
        <v>382.8</v>
      </c>
      <c r="P554" s="22">
        <f t="shared" ref="P554:T554" si="480">P555+P560</f>
        <v>0</v>
      </c>
      <c r="Q554" s="22">
        <f t="shared" si="480"/>
        <v>0</v>
      </c>
      <c r="R554" s="22">
        <f t="shared" si="480"/>
        <v>0</v>
      </c>
      <c r="S554" s="22">
        <f t="shared" si="480"/>
        <v>0</v>
      </c>
      <c r="T554" s="22">
        <f t="shared" si="480"/>
        <v>1961.5889999999999</v>
      </c>
      <c r="U554" s="60"/>
    </row>
    <row r="555" spans="1:21" ht="40.5" customHeight="1" x14ac:dyDescent="0.2">
      <c r="A555" s="24"/>
      <c r="B555" s="3" t="s">
        <v>523</v>
      </c>
      <c r="C555" s="11">
        <v>908</v>
      </c>
      <c r="D555" s="13" t="s">
        <v>5</v>
      </c>
      <c r="E555" s="13" t="s">
        <v>21</v>
      </c>
      <c r="F555" s="11" t="s">
        <v>525</v>
      </c>
      <c r="G555" s="12"/>
      <c r="H555" s="10" t="e">
        <f>#REF!</f>
        <v>#REF!</v>
      </c>
      <c r="I555" s="10" t="e">
        <f>#REF!</f>
        <v>#REF!</v>
      </c>
      <c r="J555" s="30" t="e">
        <f>#REF!</f>
        <v>#REF!</v>
      </c>
      <c r="K555" s="10" t="e">
        <f>#REF!</f>
        <v>#REF!</v>
      </c>
      <c r="L555" s="10"/>
      <c r="M555" s="10"/>
      <c r="N555" s="10"/>
      <c r="O555" s="22">
        <f>O556</f>
        <v>332.8</v>
      </c>
      <c r="P555" s="22">
        <f t="shared" ref="P555:T556" si="481">P556</f>
        <v>0</v>
      </c>
      <c r="Q555" s="22">
        <f t="shared" si="481"/>
        <v>0</v>
      </c>
      <c r="R555" s="22">
        <f t="shared" si="481"/>
        <v>0</v>
      </c>
      <c r="S555" s="22">
        <f t="shared" si="481"/>
        <v>0</v>
      </c>
      <c r="T555" s="22">
        <f t="shared" si="481"/>
        <v>1911.5889999999999</v>
      </c>
      <c r="U555" s="60"/>
    </row>
    <row r="556" spans="1:21" ht="37.5" x14ac:dyDescent="0.2">
      <c r="A556" s="24"/>
      <c r="B556" s="3" t="s">
        <v>527</v>
      </c>
      <c r="C556" s="11">
        <v>908</v>
      </c>
      <c r="D556" s="13" t="s">
        <v>5</v>
      </c>
      <c r="E556" s="13" t="s">
        <v>21</v>
      </c>
      <c r="F556" s="11" t="s">
        <v>528</v>
      </c>
      <c r="G556" s="12"/>
      <c r="H556" s="10">
        <f t="shared" ref="H556:K556" si="482">H557</f>
        <v>332.8</v>
      </c>
      <c r="I556" s="10">
        <f t="shared" si="482"/>
        <v>0</v>
      </c>
      <c r="J556" s="30">
        <f t="shared" si="482"/>
        <v>332.8</v>
      </c>
      <c r="K556" s="10">
        <f t="shared" si="482"/>
        <v>0</v>
      </c>
      <c r="L556" s="10"/>
      <c r="M556" s="10"/>
      <c r="N556" s="10"/>
      <c r="O556" s="22">
        <f>O557</f>
        <v>332.8</v>
      </c>
      <c r="P556" s="22">
        <f t="shared" si="481"/>
        <v>0</v>
      </c>
      <c r="Q556" s="22">
        <f t="shared" si="481"/>
        <v>0</v>
      </c>
      <c r="R556" s="22">
        <f t="shared" si="481"/>
        <v>0</v>
      </c>
      <c r="S556" s="22">
        <f t="shared" si="481"/>
        <v>0</v>
      </c>
      <c r="T556" s="22">
        <f>T557+T558</f>
        <v>1911.5889999999999</v>
      </c>
      <c r="U556" s="60"/>
    </row>
    <row r="557" spans="1:21" ht="18.75" x14ac:dyDescent="0.2">
      <c r="A557" s="24"/>
      <c r="B557" s="3" t="s">
        <v>12</v>
      </c>
      <c r="C557" s="11">
        <v>908</v>
      </c>
      <c r="D557" s="13" t="s">
        <v>5</v>
      </c>
      <c r="E557" s="13" t="s">
        <v>21</v>
      </c>
      <c r="F557" s="11" t="s">
        <v>528</v>
      </c>
      <c r="G557" s="12">
        <v>300</v>
      </c>
      <c r="H557" s="10">
        <v>332.8</v>
      </c>
      <c r="I557" s="10"/>
      <c r="J557" s="30">
        <v>332.8</v>
      </c>
      <c r="K557" s="22"/>
      <c r="L557" s="22"/>
      <c r="M557" s="22"/>
      <c r="N557" s="22"/>
      <c r="O557" s="22">
        <f>J557+K557+M557+N557+L557</f>
        <v>332.8</v>
      </c>
      <c r="P557" s="10"/>
      <c r="Q557" s="10"/>
      <c r="R557" s="10"/>
      <c r="S557" s="10"/>
      <c r="T557" s="72">
        <f>332.8-332.8</f>
        <v>0</v>
      </c>
      <c r="U557" s="60"/>
    </row>
    <row r="558" spans="1:21" ht="56.25" x14ac:dyDescent="0.2">
      <c r="A558" s="24"/>
      <c r="B558" s="3" t="s">
        <v>544</v>
      </c>
      <c r="C558" s="11">
        <v>908</v>
      </c>
      <c r="D558" s="13" t="s">
        <v>5</v>
      </c>
      <c r="E558" s="13" t="s">
        <v>21</v>
      </c>
      <c r="F558" s="11" t="s">
        <v>545</v>
      </c>
      <c r="G558" s="12"/>
      <c r="H558" s="10"/>
      <c r="I558" s="10"/>
      <c r="J558" s="30"/>
      <c r="K558" s="22"/>
      <c r="L558" s="22"/>
      <c r="M558" s="22"/>
      <c r="N558" s="22"/>
      <c r="O558" s="22"/>
      <c r="P558" s="10"/>
      <c r="Q558" s="10"/>
      <c r="R558" s="10"/>
      <c r="S558" s="10"/>
      <c r="T558" s="72">
        <f>T559</f>
        <v>1911.5889999999999</v>
      </c>
      <c r="U558" s="60"/>
    </row>
    <row r="559" spans="1:21" ht="18.75" x14ac:dyDescent="0.2">
      <c r="A559" s="24"/>
      <c r="B559" s="3" t="s">
        <v>12</v>
      </c>
      <c r="C559" s="11">
        <v>908</v>
      </c>
      <c r="D559" s="13" t="s">
        <v>5</v>
      </c>
      <c r="E559" s="13" t="s">
        <v>21</v>
      </c>
      <c r="F559" s="11" t="s">
        <v>545</v>
      </c>
      <c r="G559" s="12">
        <v>300</v>
      </c>
      <c r="H559" s="10"/>
      <c r="I559" s="10"/>
      <c r="J559" s="30"/>
      <c r="K559" s="22"/>
      <c r="L559" s="22"/>
      <c r="M559" s="22"/>
      <c r="N559" s="22"/>
      <c r="O559" s="22"/>
      <c r="P559" s="10"/>
      <c r="Q559" s="10"/>
      <c r="R559" s="10"/>
      <c r="S559" s="10"/>
      <c r="T559" s="72">
        <f>1578.789+332.8</f>
        <v>1911.5889999999999</v>
      </c>
      <c r="U559" s="60"/>
    </row>
    <row r="560" spans="1:21" ht="40.5" customHeight="1" x14ac:dyDescent="0.2">
      <c r="A560" s="24"/>
      <c r="B560" s="3" t="s">
        <v>366</v>
      </c>
      <c r="C560" s="11">
        <v>908</v>
      </c>
      <c r="D560" s="13" t="s">
        <v>5</v>
      </c>
      <c r="E560" s="13" t="s">
        <v>21</v>
      </c>
      <c r="F560" s="11" t="s">
        <v>308</v>
      </c>
      <c r="G560" s="12"/>
      <c r="H560" s="10">
        <f>H561</f>
        <v>50</v>
      </c>
      <c r="I560" s="10">
        <f t="shared" ref="I560:K560" si="483">I561</f>
        <v>0</v>
      </c>
      <c r="J560" s="30">
        <f t="shared" si="483"/>
        <v>50</v>
      </c>
      <c r="K560" s="10">
        <f t="shared" si="483"/>
        <v>0</v>
      </c>
      <c r="L560" s="10"/>
      <c r="M560" s="10"/>
      <c r="N560" s="10"/>
      <c r="O560" s="22">
        <f>O561</f>
        <v>50</v>
      </c>
      <c r="P560" s="22">
        <f t="shared" ref="P560:T561" si="484">P561</f>
        <v>0</v>
      </c>
      <c r="Q560" s="22">
        <f t="shared" si="484"/>
        <v>0</v>
      </c>
      <c r="R560" s="22">
        <f t="shared" si="484"/>
        <v>0</v>
      </c>
      <c r="S560" s="22">
        <f t="shared" si="484"/>
        <v>0</v>
      </c>
      <c r="T560" s="22">
        <f t="shared" si="484"/>
        <v>50</v>
      </c>
      <c r="U560" s="60"/>
    </row>
    <row r="561" spans="1:21" ht="18.75" x14ac:dyDescent="0.2">
      <c r="A561" s="24"/>
      <c r="B561" s="3" t="s">
        <v>383</v>
      </c>
      <c r="C561" s="11">
        <v>908</v>
      </c>
      <c r="D561" s="13" t="s">
        <v>5</v>
      </c>
      <c r="E561" s="13" t="s">
        <v>21</v>
      </c>
      <c r="F561" s="11" t="s">
        <v>382</v>
      </c>
      <c r="G561" s="12"/>
      <c r="H561" s="10">
        <f t="shared" ref="H561:K561" si="485">H562</f>
        <v>50</v>
      </c>
      <c r="I561" s="10">
        <f t="shared" si="485"/>
        <v>0</v>
      </c>
      <c r="J561" s="30">
        <f t="shared" si="485"/>
        <v>50</v>
      </c>
      <c r="K561" s="10">
        <f t="shared" si="485"/>
        <v>0</v>
      </c>
      <c r="L561" s="10"/>
      <c r="M561" s="10"/>
      <c r="N561" s="10"/>
      <c r="O561" s="22">
        <f>O562</f>
        <v>50</v>
      </c>
      <c r="P561" s="22">
        <f t="shared" si="484"/>
        <v>0</v>
      </c>
      <c r="Q561" s="22">
        <f t="shared" si="484"/>
        <v>0</v>
      </c>
      <c r="R561" s="22">
        <f t="shared" si="484"/>
        <v>0</v>
      </c>
      <c r="S561" s="22">
        <f t="shared" si="484"/>
        <v>0</v>
      </c>
      <c r="T561" s="22">
        <f t="shared" si="484"/>
        <v>50</v>
      </c>
      <c r="U561" s="60"/>
    </row>
    <row r="562" spans="1:21" ht="18.75" x14ac:dyDescent="0.2">
      <c r="A562" s="24"/>
      <c r="B562" s="3" t="s">
        <v>12</v>
      </c>
      <c r="C562" s="11">
        <v>908</v>
      </c>
      <c r="D562" s="13" t="s">
        <v>5</v>
      </c>
      <c r="E562" s="13" t="s">
        <v>21</v>
      </c>
      <c r="F562" s="11" t="s">
        <v>382</v>
      </c>
      <c r="G562" s="12">
        <v>300</v>
      </c>
      <c r="H562" s="10">
        <v>50</v>
      </c>
      <c r="I562" s="10"/>
      <c r="J562" s="30">
        <v>50</v>
      </c>
      <c r="K562" s="22"/>
      <c r="L562" s="22"/>
      <c r="M562" s="22"/>
      <c r="N562" s="22"/>
      <c r="O562" s="22">
        <f>J562+K562+M562+N562+L562</f>
        <v>50</v>
      </c>
      <c r="P562" s="10"/>
      <c r="Q562" s="10"/>
      <c r="R562" s="10"/>
      <c r="S562" s="10"/>
      <c r="T562" s="72">
        <f>O562+P562+Q562+R562+S562</f>
        <v>50</v>
      </c>
      <c r="U562" s="60"/>
    </row>
    <row r="563" spans="1:21" ht="18.75" x14ac:dyDescent="0.2">
      <c r="A563" s="24"/>
      <c r="B563" s="3" t="s">
        <v>38</v>
      </c>
      <c r="C563" s="11">
        <v>908</v>
      </c>
      <c r="D563" s="13" t="s">
        <v>5</v>
      </c>
      <c r="E563" s="13" t="s">
        <v>4</v>
      </c>
      <c r="F563" s="11"/>
      <c r="G563" s="12"/>
      <c r="H563" s="10">
        <f>H564</f>
        <v>1494.9</v>
      </c>
      <c r="I563" s="10">
        <f t="shared" ref="H563:K571" si="486">I564</f>
        <v>8443.6999999999989</v>
      </c>
      <c r="J563" s="30">
        <f t="shared" si="486"/>
        <v>2469.9</v>
      </c>
      <c r="K563" s="10">
        <f t="shared" si="486"/>
        <v>9222</v>
      </c>
      <c r="L563" s="10"/>
      <c r="M563" s="10"/>
      <c r="N563" s="10"/>
      <c r="O563" s="22">
        <f>O564</f>
        <v>13349.6</v>
      </c>
      <c r="P563" s="22">
        <f t="shared" ref="P563:T563" si="487">P564</f>
        <v>0</v>
      </c>
      <c r="Q563" s="22">
        <f t="shared" si="487"/>
        <v>0</v>
      </c>
      <c r="R563" s="22">
        <f t="shared" si="487"/>
        <v>0</v>
      </c>
      <c r="S563" s="22">
        <f t="shared" si="487"/>
        <v>3375.2049999999999</v>
      </c>
      <c r="T563" s="22">
        <f t="shared" si="487"/>
        <v>16724.805</v>
      </c>
      <c r="U563" s="60"/>
    </row>
    <row r="564" spans="1:21" ht="56.25" x14ac:dyDescent="0.2">
      <c r="A564" s="24"/>
      <c r="B564" s="3" t="s">
        <v>313</v>
      </c>
      <c r="C564" s="11">
        <v>908</v>
      </c>
      <c r="D564" s="13" t="s">
        <v>5</v>
      </c>
      <c r="E564" s="13" t="s">
        <v>4</v>
      </c>
      <c r="F564" s="11" t="s">
        <v>216</v>
      </c>
      <c r="G564" s="12"/>
      <c r="H564" s="10">
        <f>H565+H569</f>
        <v>1494.9</v>
      </c>
      <c r="I564" s="10">
        <f t="shared" ref="I564:J564" si="488">I565+I569</f>
        <v>8443.6999999999989</v>
      </c>
      <c r="J564" s="30">
        <f t="shared" si="488"/>
        <v>2469.9</v>
      </c>
      <c r="K564" s="10">
        <f t="shared" ref="K564" si="489">K565+K569</f>
        <v>9222</v>
      </c>
      <c r="L564" s="10"/>
      <c r="M564" s="10"/>
      <c r="N564" s="10"/>
      <c r="O564" s="22">
        <f>O565+O569</f>
        <v>13349.6</v>
      </c>
      <c r="P564" s="22">
        <f t="shared" ref="P564:T564" si="490">P565+P569</f>
        <v>0</v>
      </c>
      <c r="Q564" s="22">
        <f t="shared" si="490"/>
        <v>0</v>
      </c>
      <c r="R564" s="22">
        <f t="shared" si="490"/>
        <v>0</v>
      </c>
      <c r="S564" s="22">
        <f t="shared" si="490"/>
        <v>3375.2049999999999</v>
      </c>
      <c r="T564" s="22">
        <f t="shared" si="490"/>
        <v>16724.805</v>
      </c>
      <c r="U564" s="60"/>
    </row>
    <row r="565" spans="1:21" ht="18.75" x14ac:dyDescent="0.2">
      <c r="A565" s="24"/>
      <c r="B565" s="3" t="s">
        <v>446</v>
      </c>
      <c r="C565" s="11">
        <v>908</v>
      </c>
      <c r="D565" s="13" t="s">
        <v>5</v>
      </c>
      <c r="E565" s="13" t="s">
        <v>4</v>
      </c>
      <c r="F565" s="11" t="s">
        <v>232</v>
      </c>
      <c r="G565" s="12"/>
      <c r="H565" s="10">
        <f>H566</f>
        <v>1494.9</v>
      </c>
      <c r="I565" s="10">
        <f t="shared" ref="I565:K565" si="491">I566</f>
        <v>1894.8</v>
      </c>
      <c r="J565" s="30">
        <f t="shared" si="491"/>
        <v>2469.9</v>
      </c>
      <c r="K565" s="10">
        <f t="shared" si="491"/>
        <v>3442.1</v>
      </c>
      <c r="L565" s="10"/>
      <c r="M565" s="10"/>
      <c r="N565" s="10"/>
      <c r="O565" s="22">
        <f>O566</f>
        <v>5912</v>
      </c>
      <c r="P565" s="22">
        <f t="shared" ref="P565:T567" si="492">P566</f>
        <v>0</v>
      </c>
      <c r="Q565" s="22">
        <f t="shared" si="492"/>
        <v>0</v>
      </c>
      <c r="R565" s="22">
        <f t="shared" si="492"/>
        <v>0</v>
      </c>
      <c r="S565" s="22">
        <f t="shared" si="492"/>
        <v>2248.6840000000002</v>
      </c>
      <c r="T565" s="22">
        <f t="shared" si="492"/>
        <v>8160.6840000000002</v>
      </c>
      <c r="U565" s="60"/>
    </row>
    <row r="566" spans="1:21" ht="56.25" x14ac:dyDescent="0.2">
      <c r="A566" s="24"/>
      <c r="B566" s="3" t="s">
        <v>233</v>
      </c>
      <c r="C566" s="11">
        <v>908</v>
      </c>
      <c r="D566" s="13" t="s">
        <v>5</v>
      </c>
      <c r="E566" s="13" t="s">
        <v>4</v>
      </c>
      <c r="F566" s="11" t="s">
        <v>232</v>
      </c>
      <c r="G566" s="12"/>
      <c r="H566" s="10">
        <f>H567</f>
        <v>1494.9</v>
      </c>
      <c r="I566" s="10">
        <f t="shared" ref="I566:K566" si="493">I567</f>
        <v>1894.8</v>
      </c>
      <c r="J566" s="30">
        <f t="shared" si="493"/>
        <v>2469.9</v>
      </c>
      <c r="K566" s="10">
        <f t="shared" si="493"/>
        <v>3442.1</v>
      </c>
      <c r="L566" s="10"/>
      <c r="M566" s="10"/>
      <c r="N566" s="10"/>
      <c r="O566" s="22">
        <f>O567</f>
        <v>5912</v>
      </c>
      <c r="P566" s="22">
        <f t="shared" si="492"/>
        <v>0</v>
      </c>
      <c r="Q566" s="22">
        <f t="shared" si="492"/>
        <v>0</v>
      </c>
      <c r="R566" s="22">
        <f t="shared" si="492"/>
        <v>0</v>
      </c>
      <c r="S566" s="22">
        <f t="shared" si="492"/>
        <v>2248.6840000000002</v>
      </c>
      <c r="T566" s="22">
        <f t="shared" si="492"/>
        <v>8160.6840000000002</v>
      </c>
      <c r="U566" s="60"/>
    </row>
    <row r="567" spans="1:21" ht="56.25" x14ac:dyDescent="0.2">
      <c r="A567" s="24"/>
      <c r="B567" s="3" t="s">
        <v>334</v>
      </c>
      <c r="C567" s="11">
        <v>908</v>
      </c>
      <c r="D567" s="13" t="s">
        <v>5</v>
      </c>
      <c r="E567" s="13" t="s">
        <v>4</v>
      </c>
      <c r="F567" s="11" t="s">
        <v>321</v>
      </c>
      <c r="G567" s="12"/>
      <c r="H567" s="10">
        <f t="shared" ref="H567:K567" si="494">H568</f>
        <v>1494.9</v>
      </c>
      <c r="I567" s="10">
        <f t="shared" si="494"/>
        <v>1894.8</v>
      </c>
      <c r="J567" s="30">
        <f t="shared" si="494"/>
        <v>2469.9</v>
      </c>
      <c r="K567" s="10">
        <f t="shared" si="494"/>
        <v>3442.1</v>
      </c>
      <c r="L567" s="10"/>
      <c r="M567" s="10"/>
      <c r="N567" s="10"/>
      <c r="O567" s="22">
        <f>O568</f>
        <v>5912</v>
      </c>
      <c r="P567" s="22">
        <f t="shared" si="492"/>
        <v>0</v>
      </c>
      <c r="Q567" s="22">
        <f t="shared" si="492"/>
        <v>0</v>
      </c>
      <c r="R567" s="22">
        <f t="shared" si="492"/>
        <v>0</v>
      </c>
      <c r="S567" s="22">
        <f t="shared" si="492"/>
        <v>2248.6840000000002</v>
      </c>
      <c r="T567" s="22">
        <f t="shared" si="492"/>
        <v>8160.6840000000002</v>
      </c>
      <c r="U567" s="60"/>
    </row>
    <row r="568" spans="1:21" ht="18.75" x14ac:dyDescent="0.2">
      <c r="A568" s="24"/>
      <c r="B568" s="3" t="s">
        <v>12</v>
      </c>
      <c r="C568" s="11">
        <v>908</v>
      </c>
      <c r="D568" s="13" t="s">
        <v>5</v>
      </c>
      <c r="E568" s="13" t="s">
        <v>4</v>
      </c>
      <c r="F568" s="11" t="s">
        <v>321</v>
      </c>
      <c r="G568" s="12">
        <v>300</v>
      </c>
      <c r="H568" s="10">
        <v>1494.9</v>
      </c>
      <c r="I568" s="10">
        <v>1894.8</v>
      </c>
      <c r="J568" s="30">
        <v>2469.9</v>
      </c>
      <c r="K568" s="22">
        <v>3442.1</v>
      </c>
      <c r="L568" s="22"/>
      <c r="M568" s="22"/>
      <c r="N568" s="22"/>
      <c r="O568" s="22">
        <f>J568+K568+M568+N568+L568</f>
        <v>5912</v>
      </c>
      <c r="P568" s="10"/>
      <c r="Q568" s="10"/>
      <c r="R568" s="10"/>
      <c r="S568" s="10">
        <v>2248.6840000000002</v>
      </c>
      <c r="T568" s="72">
        <f>O568+P568+Q568+R568+S568</f>
        <v>8160.6840000000002</v>
      </c>
      <c r="U568" s="60"/>
    </row>
    <row r="569" spans="1:21" ht="56.25" x14ac:dyDescent="0.2">
      <c r="A569" s="24"/>
      <c r="B569" s="3" t="s">
        <v>234</v>
      </c>
      <c r="C569" s="11">
        <v>908</v>
      </c>
      <c r="D569" s="13" t="s">
        <v>5</v>
      </c>
      <c r="E569" s="13" t="s">
        <v>4</v>
      </c>
      <c r="F569" s="11" t="s">
        <v>235</v>
      </c>
      <c r="G569" s="12"/>
      <c r="H569" s="10">
        <f t="shared" si="486"/>
        <v>0</v>
      </c>
      <c r="I569" s="10">
        <f t="shared" si="486"/>
        <v>6548.9</v>
      </c>
      <c r="J569" s="30">
        <f t="shared" si="486"/>
        <v>0</v>
      </c>
      <c r="K569" s="10">
        <f t="shared" si="486"/>
        <v>5779.9</v>
      </c>
      <c r="L569" s="10"/>
      <c r="M569" s="10"/>
      <c r="N569" s="10"/>
      <c r="O569" s="22">
        <f>O570</f>
        <v>7437.6</v>
      </c>
      <c r="P569" s="22">
        <f t="shared" ref="P569:T571" si="495">P570</f>
        <v>0</v>
      </c>
      <c r="Q569" s="22">
        <f t="shared" si="495"/>
        <v>0</v>
      </c>
      <c r="R569" s="22">
        <f t="shared" si="495"/>
        <v>0</v>
      </c>
      <c r="S569" s="22">
        <f t="shared" si="495"/>
        <v>1126.521</v>
      </c>
      <c r="T569" s="22">
        <f t="shared" si="495"/>
        <v>8564.121000000001</v>
      </c>
      <c r="U569" s="60"/>
    </row>
    <row r="570" spans="1:21" ht="75" x14ac:dyDescent="0.2">
      <c r="A570" s="24"/>
      <c r="B570" s="3" t="s">
        <v>236</v>
      </c>
      <c r="C570" s="11">
        <v>908</v>
      </c>
      <c r="D570" s="13" t="s">
        <v>5</v>
      </c>
      <c r="E570" s="13" t="s">
        <v>4</v>
      </c>
      <c r="F570" s="11" t="s">
        <v>237</v>
      </c>
      <c r="G570" s="12"/>
      <c r="H570" s="10">
        <f t="shared" si="486"/>
        <v>0</v>
      </c>
      <c r="I570" s="10">
        <f t="shared" si="486"/>
        <v>6548.9</v>
      </c>
      <c r="J570" s="30">
        <f t="shared" si="486"/>
        <v>0</v>
      </c>
      <c r="K570" s="10">
        <f t="shared" si="486"/>
        <v>5779.9</v>
      </c>
      <c r="L570" s="10"/>
      <c r="M570" s="10"/>
      <c r="N570" s="10"/>
      <c r="O570" s="22">
        <f>O571</f>
        <v>7437.6</v>
      </c>
      <c r="P570" s="22">
        <f t="shared" si="495"/>
        <v>0</v>
      </c>
      <c r="Q570" s="22">
        <f t="shared" si="495"/>
        <v>0</v>
      </c>
      <c r="R570" s="22">
        <f t="shared" si="495"/>
        <v>0</v>
      </c>
      <c r="S570" s="22">
        <f t="shared" si="495"/>
        <v>1126.521</v>
      </c>
      <c r="T570" s="22">
        <f t="shared" si="495"/>
        <v>8564.121000000001</v>
      </c>
      <c r="U570" s="60"/>
    </row>
    <row r="571" spans="1:21" ht="93.75" x14ac:dyDescent="0.2">
      <c r="A571" s="24"/>
      <c r="B571" s="3" t="s">
        <v>238</v>
      </c>
      <c r="C571" s="11">
        <v>908</v>
      </c>
      <c r="D571" s="13" t="s">
        <v>5</v>
      </c>
      <c r="E571" s="13" t="s">
        <v>4</v>
      </c>
      <c r="F571" s="11" t="s">
        <v>239</v>
      </c>
      <c r="G571" s="12"/>
      <c r="H571" s="10">
        <f t="shared" si="486"/>
        <v>0</v>
      </c>
      <c r="I571" s="10">
        <f t="shared" si="486"/>
        <v>6548.9</v>
      </c>
      <c r="J571" s="30">
        <f t="shared" si="486"/>
        <v>0</v>
      </c>
      <c r="K571" s="10">
        <f t="shared" si="486"/>
        <v>5779.9</v>
      </c>
      <c r="L571" s="10"/>
      <c r="M571" s="10"/>
      <c r="N571" s="10"/>
      <c r="O571" s="22">
        <f>O572</f>
        <v>7437.6</v>
      </c>
      <c r="P571" s="22">
        <f t="shared" si="495"/>
        <v>0</v>
      </c>
      <c r="Q571" s="22">
        <f t="shared" si="495"/>
        <v>0</v>
      </c>
      <c r="R571" s="22">
        <f t="shared" si="495"/>
        <v>0</v>
      </c>
      <c r="S571" s="22">
        <f t="shared" si="495"/>
        <v>1126.521</v>
      </c>
      <c r="T571" s="22">
        <f t="shared" si="495"/>
        <v>8564.121000000001</v>
      </c>
      <c r="U571" s="60"/>
    </row>
    <row r="572" spans="1:21" ht="37.5" x14ac:dyDescent="0.2">
      <c r="A572" s="24"/>
      <c r="B572" s="3" t="s">
        <v>43</v>
      </c>
      <c r="C572" s="11">
        <v>908</v>
      </c>
      <c r="D572" s="13" t="s">
        <v>5</v>
      </c>
      <c r="E572" s="13" t="s">
        <v>4</v>
      </c>
      <c r="F572" s="11" t="s">
        <v>239</v>
      </c>
      <c r="G572" s="12">
        <v>400</v>
      </c>
      <c r="H572" s="10"/>
      <c r="I572" s="10">
        <v>6548.9</v>
      </c>
      <c r="J572" s="30"/>
      <c r="K572" s="22">
        <v>5779.9</v>
      </c>
      <c r="L572" s="22"/>
      <c r="M572" s="22"/>
      <c r="N572" s="22"/>
      <c r="O572" s="22">
        <f>7437.6</f>
        <v>7437.6</v>
      </c>
      <c r="P572" s="10"/>
      <c r="Q572" s="10"/>
      <c r="R572" s="10"/>
      <c r="S572" s="10">
        <v>1126.521</v>
      </c>
      <c r="T572" s="72">
        <f>O572+P572+Q572+R572+S572</f>
        <v>8564.121000000001</v>
      </c>
      <c r="U572" s="60"/>
    </row>
    <row r="573" spans="1:21" ht="18.75" x14ac:dyDescent="0.2">
      <c r="A573" s="24"/>
      <c r="B573" s="3" t="s">
        <v>105</v>
      </c>
      <c r="C573" s="11">
        <v>908</v>
      </c>
      <c r="D573" s="13" t="s">
        <v>5</v>
      </c>
      <c r="E573" s="13" t="s">
        <v>22</v>
      </c>
      <c r="F573" s="11"/>
      <c r="G573" s="12"/>
      <c r="H573" s="10">
        <f t="shared" ref="H573:K575" si="496">H574</f>
        <v>0</v>
      </c>
      <c r="I573" s="10">
        <f t="shared" si="496"/>
        <v>557</v>
      </c>
      <c r="J573" s="30">
        <f t="shared" si="496"/>
        <v>0</v>
      </c>
      <c r="K573" s="10">
        <f t="shared" si="496"/>
        <v>579.20000000000005</v>
      </c>
      <c r="L573" s="10"/>
      <c r="M573" s="10"/>
      <c r="N573" s="10"/>
      <c r="O573" s="22">
        <f>O574</f>
        <v>579.20000000000005</v>
      </c>
      <c r="P573" s="22">
        <f t="shared" ref="P573:T573" si="497">P574</f>
        <v>0</v>
      </c>
      <c r="Q573" s="22">
        <f t="shared" si="497"/>
        <v>0</v>
      </c>
      <c r="R573" s="22">
        <f t="shared" si="497"/>
        <v>0</v>
      </c>
      <c r="S573" s="22">
        <f t="shared" si="497"/>
        <v>0</v>
      </c>
      <c r="T573" s="22">
        <f t="shared" si="497"/>
        <v>579.20000000000005</v>
      </c>
      <c r="U573" s="60"/>
    </row>
    <row r="574" spans="1:21" ht="18.75" x14ac:dyDescent="0.2">
      <c r="A574" s="24"/>
      <c r="B574" s="3" t="s">
        <v>26</v>
      </c>
      <c r="C574" s="11">
        <v>908</v>
      </c>
      <c r="D574" s="13" t="s">
        <v>5</v>
      </c>
      <c r="E574" s="13" t="s">
        <v>22</v>
      </c>
      <c r="F574" s="11" t="s">
        <v>131</v>
      </c>
      <c r="G574" s="12"/>
      <c r="H574" s="10">
        <f t="shared" si="496"/>
        <v>0</v>
      </c>
      <c r="I574" s="10">
        <f t="shared" si="496"/>
        <v>557</v>
      </c>
      <c r="J574" s="30">
        <f t="shared" si="496"/>
        <v>0</v>
      </c>
      <c r="K574" s="10">
        <f>K575+K577</f>
        <v>579.20000000000005</v>
      </c>
      <c r="L574" s="10"/>
      <c r="M574" s="10"/>
      <c r="N574" s="10"/>
      <c r="O574" s="22">
        <f>O575+O577</f>
        <v>579.20000000000005</v>
      </c>
      <c r="P574" s="22">
        <f t="shared" ref="P574:T574" si="498">P575+P577</f>
        <v>0</v>
      </c>
      <c r="Q574" s="22">
        <f t="shared" si="498"/>
        <v>0</v>
      </c>
      <c r="R574" s="22">
        <f t="shared" si="498"/>
        <v>0</v>
      </c>
      <c r="S574" s="22">
        <f t="shared" si="498"/>
        <v>0</v>
      </c>
      <c r="T574" s="22">
        <f t="shared" si="498"/>
        <v>579.20000000000005</v>
      </c>
      <c r="U574" s="60"/>
    </row>
    <row r="575" spans="1:21" ht="56.25" x14ac:dyDescent="0.2">
      <c r="A575" s="24"/>
      <c r="B575" s="3" t="s">
        <v>106</v>
      </c>
      <c r="C575" s="11">
        <v>908</v>
      </c>
      <c r="D575" s="13" t="s">
        <v>5</v>
      </c>
      <c r="E575" s="13" t="s">
        <v>22</v>
      </c>
      <c r="F575" s="11" t="s">
        <v>229</v>
      </c>
      <c r="G575" s="12"/>
      <c r="H575" s="10">
        <f t="shared" si="496"/>
        <v>0</v>
      </c>
      <c r="I575" s="10">
        <f t="shared" si="496"/>
        <v>557</v>
      </c>
      <c r="J575" s="30">
        <f t="shared" si="496"/>
        <v>0</v>
      </c>
      <c r="K575" s="10">
        <f t="shared" si="496"/>
        <v>579.20000000000005</v>
      </c>
      <c r="L575" s="10"/>
      <c r="M575" s="10"/>
      <c r="N575" s="10"/>
      <c r="O575" s="22">
        <f>O576</f>
        <v>579.20000000000005</v>
      </c>
      <c r="P575" s="22">
        <f t="shared" ref="P575:T575" si="499">P576</f>
        <v>0</v>
      </c>
      <c r="Q575" s="22">
        <f t="shared" si="499"/>
        <v>0</v>
      </c>
      <c r="R575" s="22">
        <f t="shared" si="499"/>
        <v>0</v>
      </c>
      <c r="S575" s="22">
        <f t="shared" si="499"/>
        <v>0</v>
      </c>
      <c r="T575" s="22">
        <f t="shared" si="499"/>
        <v>579.20000000000005</v>
      </c>
      <c r="U575" s="60"/>
    </row>
    <row r="576" spans="1:21" ht="78" customHeight="1" x14ac:dyDescent="0.2">
      <c r="A576" s="24"/>
      <c r="B576" s="3" t="s">
        <v>16</v>
      </c>
      <c r="C576" s="11">
        <v>908</v>
      </c>
      <c r="D576" s="13" t="s">
        <v>5</v>
      </c>
      <c r="E576" s="13" t="s">
        <v>22</v>
      </c>
      <c r="F576" s="11" t="s">
        <v>229</v>
      </c>
      <c r="G576" s="12">
        <v>100</v>
      </c>
      <c r="H576" s="10"/>
      <c r="I576" s="10">
        <v>557</v>
      </c>
      <c r="J576" s="30"/>
      <c r="K576" s="22">
        <v>579.20000000000005</v>
      </c>
      <c r="L576" s="22"/>
      <c r="M576" s="22"/>
      <c r="N576" s="22"/>
      <c r="O576" s="22">
        <f>J576+K576+M576+N576+L576</f>
        <v>579.20000000000005</v>
      </c>
      <c r="P576" s="10"/>
      <c r="Q576" s="10"/>
      <c r="R576" s="10"/>
      <c r="S576" s="10"/>
      <c r="T576" s="72">
        <f>O576+P576+Q576+R576+S576</f>
        <v>579.20000000000005</v>
      </c>
      <c r="U576" s="60"/>
    </row>
    <row r="577" spans="1:21" ht="37.5" x14ac:dyDescent="0.2">
      <c r="A577" s="24"/>
      <c r="B577" s="3" t="s">
        <v>488</v>
      </c>
      <c r="C577" s="11">
        <v>908</v>
      </c>
      <c r="D577" s="13" t="s">
        <v>5</v>
      </c>
      <c r="E577" s="13" t="s">
        <v>22</v>
      </c>
      <c r="F577" s="11" t="s">
        <v>487</v>
      </c>
      <c r="G577" s="12"/>
      <c r="H577" s="10"/>
      <c r="I577" s="10"/>
      <c r="J577" s="30"/>
      <c r="K577" s="22">
        <f>K578</f>
        <v>0</v>
      </c>
      <c r="L577" s="22"/>
      <c r="M577" s="22"/>
      <c r="N577" s="22"/>
      <c r="O577" s="22">
        <f>O578</f>
        <v>0</v>
      </c>
      <c r="P577" s="22">
        <f t="shared" ref="P577:T577" si="500">P578</f>
        <v>0</v>
      </c>
      <c r="Q577" s="22">
        <f t="shared" si="500"/>
        <v>0</v>
      </c>
      <c r="R577" s="22">
        <f t="shared" si="500"/>
        <v>0</v>
      </c>
      <c r="S577" s="22">
        <f t="shared" si="500"/>
        <v>0</v>
      </c>
      <c r="T577" s="22">
        <f t="shared" si="500"/>
        <v>0</v>
      </c>
      <c r="U577" s="60"/>
    </row>
    <row r="578" spans="1:21" ht="75" x14ac:dyDescent="0.2">
      <c r="A578" s="24"/>
      <c r="B578" s="3" t="s">
        <v>16</v>
      </c>
      <c r="C578" s="11">
        <v>908</v>
      </c>
      <c r="D578" s="13" t="s">
        <v>5</v>
      </c>
      <c r="E578" s="13" t="s">
        <v>22</v>
      </c>
      <c r="F578" s="11" t="s">
        <v>487</v>
      </c>
      <c r="G578" s="12" t="s">
        <v>17</v>
      </c>
      <c r="H578" s="10"/>
      <c r="I578" s="10"/>
      <c r="J578" s="30"/>
      <c r="K578" s="22"/>
      <c r="L578" s="22"/>
      <c r="M578" s="22"/>
      <c r="N578" s="22"/>
      <c r="O578" s="22">
        <f>N578+K578</f>
        <v>0</v>
      </c>
      <c r="P578" s="10"/>
      <c r="Q578" s="10"/>
      <c r="R578" s="10"/>
      <c r="S578" s="10"/>
      <c r="T578" s="72">
        <f>O578+P578+Q578+R578+S578</f>
        <v>0</v>
      </c>
      <c r="U578" s="60"/>
    </row>
    <row r="579" spans="1:21" ht="18.75" x14ac:dyDescent="0.2">
      <c r="A579" s="24"/>
      <c r="B579" s="3" t="s">
        <v>107</v>
      </c>
      <c r="C579" s="11">
        <v>908</v>
      </c>
      <c r="D579" s="13" t="s">
        <v>46</v>
      </c>
      <c r="E579" s="13"/>
      <c r="F579" s="11"/>
      <c r="G579" s="12"/>
      <c r="H579" s="10">
        <f>H580</f>
        <v>400</v>
      </c>
      <c r="I579" s="10">
        <f t="shared" ref="I579" si="501">I580</f>
        <v>0</v>
      </c>
      <c r="J579" s="30">
        <f>J580+J595</f>
        <v>521.9</v>
      </c>
      <c r="K579" s="10">
        <f>K580+K595</f>
        <v>0</v>
      </c>
      <c r="L579" s="10"/>
      <c r="M579" s="10"/>
      <c r="N579" s="10"/>
      <c r="O579" s="22">
        <f>O580+O595</f>
        <v>521.9</v>
      </c>
      <c r="P579" s="22">
        <f t="shared" ref="P579:T579" si="502">P580+P595</f>
        <v>0</v>
      </c>
      <c r="Q579" s="22">
        <f t="shared" si="502"/>
        <v>0</v>
      </c>
      <c r="R579" s="22">
        <f t="shared" si="502"/>
        <v>0</v>
      </c>
      <c r="S579" s="22">
        <f t="shared" si="502"/>
        <v>0</v>
      </c>
      <c r="T579" s="22">
        <f t="shared" si="502"/>
        <v>400</v>
      </c>
      <c r="U579" s="60"/>
    </row>
    <row r="580" spans="1:21" ht="18.75" x14ac:dyDescent="0.2">
      <c r="A580" s="24"/>
      <c r="B580" s="3" t="s">
        <v>108</v>
      </c>
      <c r="C580" s="11">
        <v>908</v>
      </c>
      <c r="D580" s="13" t="s">
        <v>46</v>
      </c>
      <c r="E580" s="13" t="s">
        <v>15</v>
      </c>
      <c r="F580" s="11"/>
      <c r="G580" s="12"/>
      <c r="H580" s="10">
        <f>H581+H585+H590</f>
        <v>400</v>
      </c>
      <c r="I580" s="10">
        <f t="shared" ref="I580:J580" si="503">I581+I585+I590</f>
        <v>0</v>
      </c>
      <c r="J580" s="30">
        <f t="shared" si="503"/>
        <v>400</v>
      </c>
      <c r="K580" s="10">
        <f t="shared" ref="K580" si="504">K581+K585+K590</f>
        <v>0</v>
      </c>
      <c r="L580" s="10"/>
      <c r="M580" s="10"/>
      <c r="N580" s="10"/>
      <c r="O580" s="22">
        <f>O581+O585+O590</f>
        <v>400</v>
      </c>
      <c r="P580" s="22">
        <f t="shared" ref="P580:T580" si="505">P581+P585+P590</f>
        <v>0</v>
      </c>
      <c r="Q580" s="22">
        <f t="shared" si="505"/>
        <v>0</v>
      </c>
      <c r="R580" s="22">
        <f t="shared" si="505"/>
        <v>0</v>
      </c>
      <c r="S580" s="22">
        <f t="shared" si="505"/>
        <v>0</v>
      </c>
      <c r="T580" s="22">
        <f t="shared" si="505"/>
        <v>400</v>
      </c>
      <c r="U580" s="60"/>
    </row>
    <row r="581" spans="1:21" ht="37.5" x14ac:dyDescent="0.2">
      <c r="A581" s="24"/>
      <c r="B581" s="3" t="s">
        <v>109</v>
      </c>
      <c r="C581" s="11">
        <v>908</v>
      </c>
      <c r="D581" s="13" t="s">
        <v>46</v>
      </c>
      <c r="E581" s="13" t="s">
        <v>15</v>
      </c>
      <c r="F581" s="11" t="s">
        <v>217</v>
      </c>
      <c r="G581" s="12"/>
      <c r="H581" s="10">
        <f t="shared" ref="H581:K581" si="506">H582</f>
        <v>260</v>
      </c>
      <c r="I581" s="10">
        <f t="shared" si="506"/>
        <v>0</v>
      </c>
      <c r="J581" s="30">
        <f t="shared" si="506"/>
        <v>260</v>
      </c>
      <c r="K581" s="10">
        <f t="shared" si="506"/>
        <v>0</v>
      </c>
      <c r="L581" s="10"/>
      <c r="M581" s="10"/>
      <c r="N581" s="10"/>
      <c r="O581" s="22">
        <f>O582</f>
        <v>260</v>
      </c>
      <c r="P581" s="22">
        <f t="shared" ref="P581:T581" si="507">P582</f>
        <v>0</v>
      </c>
      <c r="Q581" s="22">
        <f t="shared" si="507"/>
        <v>0</v>
      </c>
      <c r="R581" s="22">
        <f t="shared" si="507"/>
        <v>0</v>
      </c>
      <c r="S581" s="22">
        <f t="shared" si="507"/>
        <v>0</v>
      </c>
      <c r="T581" s="22">
        <f t="shared" si="507"/>
        <v>260</v>
      </c>
      <c r="U581" s="60"/>
    </row>
    <row r="582" spans="1:21" ht="21.75" customHeight="1" x14ac:dyDescent="0.2">
      <c r="A582" s="24"/>
      <c r="B582" s="3" t="s">
        <v>219</v>
      </c>
      <c r="C582" s="11">
        <v>908</v>
      </c>
      <c r="D582" s="13" t="s">
        <v>46</v>
      </c>
      <c r="E582" s="13" t="s">
        <v>15</v>
      </c>
      <c r="F582" s="11" t="s">
        <v>218</v>
      </c>
      <c r="G582" s="12"/>
      <c r="H582" s="10">
        <f>H584</f>
        <v>260</v>
      </c>
      <c r="I582" s="10">
        <f>I584</f>
        <v>0</v>
      </c>
      <c r="J582" s="30">
        <f>J584+J583</f>
        <v>260</v>
      </c>
      <c r="K582" s="10">
        <f t="shared" ref="K582" si="508">K584+K583</f>
        <v>0</v>
      </c>
      <c r="L582" s="10"/>
      <c r="M582" s="10"/>
      <c r="N582" s="10"/>
      <c r="O582" s="22">
        <f>O583+O584</f>
        <v>260</v>
      </c>
      <c r="P582" s="22">
        <f t="shared" ref="P582:T582" si="509">P583+P584</f>
        <v>0</v>
      </c>
      <c r="Q582" s="22">
        <f t="shared" si="509"/>
        <v>0</v>
      </c>
      <c r="R582" s="22">
        <f t="shared" si="509"/>
        <v>0</v>
      </c>
      <c r="S582" s="22">
        <f t="shared" si="509"/>
        <v>0</v>
      </c>
      <c r="T582" s="22">
        <f t="shared" si="509"/>
        <v>260</v>
      </c>
      <c r="U582" s="60"/>
    </row>
    <row r="583" spans="1:21" ht="38.25" customHeight="1" x14ac:dyDescent="0.2">
      <c r="A583" s="24"/>
      <c r="B583" s="3" t="s">
        <v>16</v>
      </c>
      <c r="C583" s="11">
        <v>908</v>
      </c>
      <c r="D583" s="13" t="s">
        <v>46</v>
      </c>
      <c r="E583" s="13" t="s">
        <v>15</v>
      </c>
      <c r="F583" s="11" t="s">
        <v>218</v>
      </c>
      <c r="G583" s="12">
        <v>100</v>
      </c>
      <c r="H583" s="10"/>
      <c r="I583" s="10"/>
      <c r="J583" s="30"/>
      <c r="K583" s="22"/>
      <c r="L583" s="22"/>
      <c r="M583" s="22"/>
      <c r="N583" s="22"/>
      <c r="O583" s="22">
        <v>50</v>
      </c>
      <c r="P583" s="10"/>
      <c r="Q583" s="10"/>
      <c r="R583" s="10"/>
      <c r="S583" s="10"/>
      <c r="T583" s="72">
        <f>O583+P583+Q583+R583+S583</f>
        <v>50</v>
      </c>
      <c r="U583" s="60"/>
    </row>
    <row r="584" spans="1:21" ht="42" customHeight="1" x14ac:dyDescent="0.2">
      <c r="A584" s="24"/>
      <c r="B584" s="3" t="s">
        <v>166</v>
      </c>
      <c r="C584" s="11">
        <v>908</v>
      </c>
      <c r="D584" s="13" t="s">
        <v>46</v>
      </c>
      <c r="E584" s="13" t="s">
        <v>15</v>
      </c>
      <c r="F584" s="11" t="s">
        <v>218</v>
      </c>
      <c r="G584" s="12">
        <v>200</v>
      </c>
      <c r="H584" s="10">
        <v>260</v>
      </c>
      <c r="I584" s="10"/>
      <c r="J584" s="30">
        <v>260</v>
      </c>
      <c r="K584" s="22"/>
      <c r="L584" s="22"/>
      <c r="M584" s="22"/>
      <c r="N584" s="22"/>
      <c r="O584" s="22">
        <v>210</v>
      </c>
      <c r="P584" s="10"/>
      <c r="Q584" s="10"/>
      <c r="R584" s="10"/>
      <c r="S584" s="10"/>
      <c r="T584" s="72">
        <f>O584+P584+Q584+R584+S584</f>
        <v>210</v>
      </c>
      <c r="U584" s="60"/>
    </row>
    <row r="585" spans="1:21" ht="75" customHeight="1" x14ac:dyDescent="0.2">
      <c r="A585" s="24"/>
      <c r="B585" s="3" t="s">
        <v>96</v>
      </c>
      <c r="C585" s="11">
        <v>908</v>
      </c>
      <c r="D585" s="13" t="s">
        <v>46</v>
      </c>
      <c r="E585" s="13" t="s">
        <v>15</v>
      </c>
      <c r="F585" s="11" t="s">
        <v>207</v>
      </c>
      <c r="G585" s="12"/>
      <c r="H585" s="10">
        <f t="shared" ref="H585" si="510">H587</f>
        <v>100</v>
      </c>
      <c r="I585" s="10">
        <v>0</v>
      </c>
      <c r="J585" s="30">
        <f t="shared" ref="J585" si="511">J587</f>
        <v>100</v>
      </c>
      <c r="K585" s="10">
        <f t="shared" ref="K585" si="512">K587</f>
        <v>0</v>
      </c>
      <c r="L585" s="10"/>
      <c r="M585" s="10"/>
      <c r="N585" s="10"/>
      <c r="O585" s="22">
        <f>O586</f>
        <v>100</v>
      </c>
      <c r="P585" s="22">
        <f t="shared" ref="P585:T585" si="513">P586</f>
        <v>0</v>
      </c>
      <c r="Q585" s="22">
        <f t="shared" si="513"/>
        <v>0</v>
      </c>
      <c r="R585" s="22">
        <f t="shared" si="513"/>
        <v>0</v>
      </c>
      <c r="S585" s="22">
        <f t="shared" si="513"/>
        <v>0</v>
      </c>
      <c r="T585" s="22">
        <f t="shared" si="513"/>
        <v>100</v>
      </c>
      <c r="U585" s="60"/>
    </row>
    <row r="586" spans="1:21" ht="56.25" x14ac:dyDescent="0.2">
      <c r="A586" s="24"/>
      <c r="B586" s="3" t="s">
        <v>352</v>
      </c>
      <c r="C586" s="11">
        <v>908</v>
      </c>
      <c r="D586" s="13" t="s">
        <v>46</v>
      </c>
      <c r="E586" s="13" t="s">
        <v>15</v>
      </c>
      <c r="F586" s="11" t="s">
        <v>351</v>
      </c>
      <c r="G586" s="12"/>
      <c r="H586" s="10">
        <f t="shared" ref="H586:K586" si="514">H587</f>
        <v>100</v>
      </c>
      <c r="I586" s="10">
        <v>0</v>
      </c>
      <c r="J586" s="30">
        <f t="shared" si="514"/>
        <v>100</v>
      </c>
      <c r="K586" s="10">
        <f t="shared" si="514"/>
        <v>0</v>
      </c>
      <c r="L586" s="10"/>
      <c r="M586" s="10"/>
      <c r="N586" s="10"/>
      <c r="O586" s="22">
        <f>O587</f>
        <v>100</v>
      </c>
      <c r="P586" s="22">
        <f t="shared" ref="P586:T586" si="515">P587</f>
        <v>0</v>
      </c>
      <c r="Q586" s="22">
        <f t="shared" si="515"/>
        <v>0</v>
      </c>
      <c r="R586" s="22">
        <f t="shared" si="515"/>
        <v>0</v>
      </c>
      <c r="S586" s="22">
        <f t="shared" si="515"/>
        <v>0</v>
      </c>
      <c r="T586" s="22">
        <f t="shared" si="515"/>
        <v>100</v>
      </c>
      <c r="U586" s="60"/>
    </row>
    <row r="587" spans="1:21" ht="29.25" customHeight="1" x14ac:dyDescent="0.2">
      <c r="A587" s="24"/>
      <c r="B587" s="3" t="s">
        <v>373</v>
      </c>
      <c r="C587" s="11">
        <v>908</v>
      </c>
      <c r="D587" s="13" t="s">
        <v>46</v>
      </c>
      <c r="E587" s="13" t="s">
        <v>15</v>
      </c>
      <c r="F587" s="11" t="s">
        <v>350</v>
      </c>
      <c r="G587" s="12"/>
      <c r="H587" s="10">
        <f>H589</f>
        <v>100</v>
      </c>
      <c r="I587" s="10">
        <f t="shared" ref="I587" si="516">I589</f>
        <v>0</v>
      </c>
      <c r="J587" s="30">
        <f>J589+J588</f>
        <v>100</v>
      </c>
      <c r="K587" s="10">
        <f t="shared" ref="K587" si="517">K589+K588</f>
        <v>0</v>
      </c>
      <c r="L587" s="10"/>
      <c r="M587" s="10"/>
      <c r="N587" s="10"/>
      <c r="O587" s="22">
        <f>O588+O589</f>
        <v>100</v>
      </c>
      <c r="P587" s="22">
        <f t="shared" ref="P587:T587" si="518">P588+P589</f>
        <v>0</v>
      </c>
      <c r="Q587" s="22">
        <f t="shared" si="518"/>
        <v>0</v>
      </c>
      <c r="R587" s="22">
        <f t="shared" si="518"/>
        <v>0</v>
      </c>
      <c r="S587" s="22">
        <f t="shared" si="518"/>
        <v>0</v>
      </c>
      <c r="T587" s="22">
        <f t="shared" si="518"/>
        <v>100</v>
      </c>
      <c r="U587" s="60"/>
    </row>
    <row r="588" spans="1:21" ht="30.75" customHeight="1" x14ac:dyDescent="0.2">
      <c r="A588" s="24"/>
      <c r="B588" s="3" t="s">
        <v>16</v>
      </c>
      <c r="C588" s="11">
        <v>908</v>
      </c>
      <c r="D588" s="13" t="s">
        <v>46</v>
      </c>
      <c r="E588" s="13" t="s">
        <v>15</v>
      </c>
      <c r="F588" s="11" t="s">
        <v>350</v>
      </c>
      <c r="G588" s="12">
        <v>100</v>
      </c>
      <c r="H588" s="10"/>
      <c r="I588" s="10"/>
      <c r="J588" s="30"/>
      <c r="K588" s="10">
        <v>0</v>
      </c>
      <c r="L588" s="10"/>
      <c r="M588" s="10"/>
      <c r="N588" s="10"/>
      <c r="O588" s="22">
        <v>40</v>
      </c>
      <c r="P588" s="70"/>
      <c r="Q588" s="70"/>
      <c r="R588" s="70"/>
      <c r="S588" s="70"/>
      <c r="T588" s="72">
        <f>O588+P588+Q588+R588+S588</f>
        <v>40</v>
      </c>
      <c r="U588" s="60"/>
    </row>
    <row r="589" spans="1:21" ht="44.25" customHeight="1" x14ac:dyDescent="0.2">
      <c r="A589" s="24"/>
      <c r="B589" s="3" t="s">
        <v>166</v>
      </c>
      <c r="C589" s="11">
        <v>908</v>
      </c>
      <c r="D589" s="13" t="s">
        <v>46</v>
      </c>
      <c r="E589" s="13" t="s">
        <v>15</v>
      </c>
      <c r="F589" s="11" t="s">
        <v>350</v>
      </c>
      <c r="G589" s="12">
        <v>200</v>
      </c>
      <c r="H589" s="10">
        <v>100</v>
      </c>
      <c r="I589" s="10">
        <v>0</v>
      </c>
      <c r="J589" s="30">
        <v>100</v>
      </c>
      <c r="K589" s="22">
        <v>0</v>
      </c>
      <c r="L589" s="22"/>
      <c r="M589" s="22"/>
      <c r="N589" s="22"/>
      <c r="O589" s="22">
        <v>60</v>
      </c>
      <c r="P589" s="10"/>
      <c r="Q589" s="10"/>
      <c r="R589" s="10"/>
      <c r="S589" s="10"/>
      <c r="T589" s="72">
        <f>O589+P589+Q589+R589+S589</f>
        <v>60</v>
      </c>
      <c r="U589" s="60"/>
    </row>
    <row r="590" spans="1:21" ht="56.25" x14ac:dyDescent="0.2">
      <c r="A590" s="24"/>
      <c r="B590" s="3" t="s">
        <v>301</v>
      </c>
      <c r="C590" s="11">
        <v>908</v>
      </c>
      <c r="D590" s="13" t="s">
        <v>46</v>
      </c>
      <c r="E590" s="13" t="s">
        <v>15</v>
      </c>
      <c r="F590" s="11" t="s">
        <v>300</v>
      </c>
      <c r="G590" s="12"/>
      <c r="H590" s="10">
        <f>H593+H591</f>
        <v>40</v>
      </c>
      <c r="I590" s="10">
        <f t="shared" ref="I590:J590" si="519">I593+I591</f>
        <v>0</v>
      </c>
      <c r="J590" s="30">
        <f t="shared" si="519"/>
        <v>40</v>
      </c>
      <c r="K590" s="10">
        <f t="shared" ref="K590" si="520">K593+K591</f>
        <v>0</v>
      </c>
      <c r="L590" s="10"/>
      <c r="M590" s="10"/>
      <c r="N590" s="10"/>
      <c r="O590" s="22">
        <f>O591+O593</f>
        <v>40</v>
      </c>
      <c r="P590" s="22">
        <f t="shared" ref="P590:T590" si="521">P591+P593</f>
        <v>0</v>
      </c>
      <c r="Q590" s="22">
        <f t="shared" si="521"/>
        <v>0</v>
      </c>
      <c r="R590" s="22">
        <f t="shared" si="521"/>
        <v>0</v>
      </c>
      <c r="S590" s="22">
        <f t="shared" si="521"/>
        <v>0</v>
      </c>
      <c r="T590" s="22">
        <f t="shared" si="521"/>
        <v>40</v>
      </c>
      <c r="U590" s="60"/>
    </row>
    <row r="591" spans="1:21" ht="37.5" x14ac:dyDescent="0.2">
      <c r="A591" s="24"/>
      <c r="B591" s="3" t="s">
        <v>303</v>
      </c>
      <c r="C591" s="11">
        <v>908</v>
      </c>
      <c r="D591" s="13" t="s">
        <v>46</v>
      </c>
      <c r="E591" s="13" t="s">
        <v>15</v>
      </c>
      <c r="F591" s="11" t="s">
        <v>302</v>
      </c>
      <c r="G591" s="12"/>
      <c r="H591" s="10">
        <f t="shared" ref="H591:K591" si="522">H592</f>
        <v>25</v>
      </c>
      <c r="I591" s="10">
        <f t="shared" si="522"/>
        <v>0</v>
      </c>
      <c r="J591" s="30">
        <f t="shared" si="522"/>
        <v>25</v>
      </c>
      <c r="K591" s="10">
        <f t="shared" si="522"/>
        <v>0</v>
      </c>
      <c r="L591" s="10"/>
      <c r="M591" s="10"/>
      <c r="N591" s="10"/>
      <c r="O591" s="22">
        <f>O592</f>
        <v>25</v>
      </c>
      <c r="P591" s="22">
        <f t="shared" ref="P591:T591" si="523">P592</f>
        <v>0</v>
      </c>
      <c r="Q591" s="22">
        <f t="shared" si="523"/>
        <v>0</v>
      </c>
      <c r="R591" s="22">
        <f t="shared" si="523"/>
        <v>0</v>
      </c>
      <c r="S591" s="22">
        <f t="shared" si="523"/>
        <v>0</v>
      </c>
      <c r="T591" s="22">
        <f t="shared" si="523"/>
        <v>25</v>
      </c>
      <c r="U591" s="60"/>
    </row>
    <row r="592" spans="1:21" ht="37.5" x14ac:dyDescent="0.2">
      <c r="A592" s="24"/>
      <c r="B592" s="3" t="s">
        <v>166</v>
      </c>
      <c r="C592" s="11">
        <v>908</v>
      </c>
      <c r="D592" s="13" t="s">
        <v>46</v>
      </c>
      <c r="E592" s="13" t="s">
        <v>15</v>
      </c>
      <c r="F592" s="11" t="s">
        <v>302</v>
      </c>
      <c r="G592" s="12">
        <v>200</v>
      </c>
      <c r="H592" s="10">
        <v>25</v>
      </c>
      <c r="I592" s="10"/>
      <c r="J592" s="30">
        <v>25</v>
      </c>
      <c r="K592" s="22"/>
      <c r="L592" s="22"/>
      <c r="M592" s="22"/>
      <c r="N592" s="22"/>
      <c r="O592" s="22">
        <f>J592+K592+M592+N592+L592</f>
        <v>25</v>
      </c>
      <c r="P592" s="10"/>
      <c r="Q592" s="10"/>
      <c r="R592" s="10"/>
      <c r="S592" s="10"/>
      <c r="T592" s="72">
        <f>O592+P592+Q592+R592+S592</f>
        <v>25</v>
      </c>
      <c r="U592" s="60"/>
    </row>
    <row r="593" spans="1:21" ht="18.75" x14ac:dyDescent="0.2">
      <c r="A593" s="24"/>
      <c r="B593" s="3" t="s">
        <v>305</v>
      </c>
      <c r="C593" s="11">
        <v>908</v>
      </c>
      <c r="D593" s="13" t="s">
        <v>46</v>
      </c>
      <c r="E593" s="13" t="s">
        <v>15</v>
      </c>
      <c r="F593" s="11" t="s">
        <v>304</v>
      </c>
      <c r="G593" s="12"/>
      <c r="H593" s="10">
        <f t="shared" ref="H593:K593" si="524">H594</f>
        <v>15</v>
      </c>
      <c r="I593" s="10">
        <f t="shared" si="524"/>
        <v>0</v>
      </c>
      <c r="J593" s="30">
        <f t="shared" si="524"/>
        <v>15</v>
      </c>
      <c r="K593" s="10">
        <f t="shared" si="524"/>
        <v>0</v>
      </c>
      <c r="L593" s="10"/>
      <c r="M593" s="10"/>
      <c r="N593" s="10"/>
      <c r="O593" s="22">
        <f>O594</f>
        <v>15</v>
      </c>
      <c r="P593" s="22">
        <f t="shared" ref="P593:T593" si="525">P594</f>
        <v>0</v>
      </c>
      <c r="Q593" s="22">
        <f t="shared" si="525"/>
        <v>0</v>
      </c>
      <c r="R593" s="22">
        <f t="shared" si="525"/>
        <v>0</v>
      </c>
      <c r="S593" s="22">
        <f t="shared" si="525"/>
        <v>0</v>
      </c>
      <c r="T593" s="22">
        <f t="shared" si="525"/>
        <v>15</v>
      </c>
      <c r="U593" s="60"/>
    </row>
    <row r="594" spans="1:21" ht="37.5" x14ac:dyDescent="0.2">
      <c r="A594" s="24"/>
      <c r="B594" s="3" t="s">
        <v>166</v>
      </c>
      <c r="C594" s="11">
        <v>908</v>
      </c>
      <c r="D594" s="13" t="s">
        <v>46</v>
      </c>
      <c r="E594" s="13" t="s">
        <v>15</v>
      </c>
      <c r="F594" s="11" t="s">
        <v>304</v>
      </c>
      <c r="G594" s="12">
        <v>200</v>
      </c>
      <c r="H594" s="10">
        <v>15</v>
      </c>
      <c r="I594" s="10"/>
      <c r="J594" s="30">
        <v>15</v>
      </c>
      <c r="K594" s="22"/>
      <c r="L594" s="22"/>
      <c r="M594" s="22"/>
      <c r="N594" s="22"/>
      <c r="O594" s="22">
        <f>J594+K594+M594+N594+L594</f>
        <v>15</v>
      </c>
      <c r="P594" s="10"/>
      <c r="Q594" s="10"/>
      <c r="R594" s="10"/>
      <c r="S594" s="10"/>
      <c r="T594" s="72">
        <f>O594+P594+Q594+R594+S594</f>
        <v>15</v>
      </c>
      <c r="U594" s="60"/>
    </row>
    <row r="595" spans="1:21" ht="18.75" x14ac:dyDescent="0.2">
      <c r="A595" s="24"/>
      <c r="B595" s="3" t="s">
        <v>514</v>
      </c>
      <c r="C595" s="11">
        <v>908</v>
      </c>
      <c r="D595" s="13" t="s">
        <v>46</v>
      </c>
      <c r="E595" s="13" t="s">
        <v>20</v>
      </c>
      <c r="F595" s="11"/>
      <c r="G595" s="12"/>
      <c r="H595" s="10"/>
      <c r="I595" s="10"/>
      <c r="J595" s="30">
        <f>J596</f>
        <v>121.9</v>
      </c>
      <c r="K595" s="10">
        <f t="shared" ref="K595:T597" si="526">K596</f>
        <v>0</v>
      </c>
      <c r="L595" s="30">
        <f t="shared" si="526"/>
        <v>0</v>
      </c>
      <c r="M595" s="30">
        <f t="shared" si="526"/>
        <v>0</v>
      </c>
      <c r="N595" s="30">
        <f t="shared" si="526"/>
        <v>0</v>
      </c>
      <c r="O595" s="22">
        <f t="shared" si="526"/>
        <v>121.9</v>
      </c>
      <c r="P595" s="22">
        <f t="shared" si="526"/>
        <v>0</v>
      </c>
      <c r="Q595" s="22">
        <f t="shared" si="526"/>
        <v>0</v>
      </c>
      <c r="R595" s="22">
        <f t="shared" si="526"/>
        <v>0</v>
      </c>
      <c r="S595" s="22">
        <f t="shared" si="526"/>
        <v>0</v>
      </c>
      <c r="T595" s="22">
        <f t="shared" si="526"/>
        <v>0</v>
      </c>
      <c r="U595" s="60"/>
    </row>
    <row r="596" spans="1:21" ht="37.5" x14ac:dyDescent="0.2">
      <c r="A596" s="24"/>
      <c r="B596" s="3" t="s">
        <v>529</v>
      </c>
      <c r="C596" s="11">
        <v>908</v>
      </c>
      <c r="D596" s="13" t="s">
        <v>46</v>
      </c>
      <c r="E596" s="13" t="s">
        <v>20</v>
      </c>
      <c r="F596" s="11" t="s">
        <v>525</v>
      </c>
      <c r="G596" s="12"/>
      <c r="H596" s="10"/>
      <c r="I596" s="10"/>
      <c r="J596" s="30">
        <f>J597</f>
        <v>121.9</v>
      </c>
      <c r="K596" s="10">
        <f t="shared" si="526"/>
        <v>0</v>
      </c>
      <c r="L596" s="30">
        <f t="shared" si="526"/>
        <v>0</v>
      </c>
      <c r="M596" s="30">
        <f t="shared" si="526"/>
        <v>0</v>
      </c>
      <c r="N596" s="30">
        <f t="shared" si="526"/>
        <v>0</v>
      </c>
      <c r="O596" s="22">
        <f t="shared" si="526"/>
        <v>121.9</v>
      </c>
      <c r="P596" s="22">
        <f t="shared" si="526"/>
        <v>0</v>
      </c>
      <c r="Q596" s="22">
        <f t="shared" si="526"/>
        <v>0</v>
      </c>
      <c r="R596" s="22">
        <f t="shared" si="526"/>
        <v>0</v>
      </c>
      <c r="S596" s="22">
        <f t="shared" si="526"/>
        <v>0</v>
      </c>
      <c r="T596" s="22">
        <f t="shared" si="526"/>
        <v>0</v>
      </c>
      <c r="U596" s="60"/>
    </row>
    <row r="597" spans="1:21" ht="37.5" x14ac:dyDescent="0.2">
      <c r="A597" s="24"/>
      <c r="B597" s="3" t="s">
        <v>524</v>
      </c>
      <c r="C597" s="11">
        <v>908</v>
      </c>
      <c r="D597" s="13" t="s">
        <v>46</v>
      </c>
      <c r="E597" s="13" t="s">
        <v>20</v>
      </c>
      <c r="F597" s="11" t="s">
        <v>526</v>
      </c>
      <c r="G597" s="12"/>
      <c r="H597" s="10"/>
      <c r="I597" s="10"/>
      <c r="J597" s="30">
        <f>J598</f>
        <v>121.9</v>
      </c>
      <c r="K597" s="10">
        <f t="shared" si="526"/>
        <v>0</v>
      </c>
      <c r="L597" s="30">
        <f t="shared" si="526"/>
        <v>0</v>
      </c>
      <c r="M597" s="30">
        <f t="shared" si="526"/>
        <v>0</v>
      </c>
      <c r="N597" s="30">
        <f t="shared" si="526"/>
        <v>0</v>
      </c>
      <c r="O597" s="22">
        <f t="shared" si="526"/>
        <v>121.9</v>
      </c>
      <c r="P597" s="22">
        <f t="shared" si="526"/>
        <v>0</v>
      </c>
      <c r="Q597" s="22">
        <f t="shared" si="526"/>
        <v>0</v>
      </c>
      <c r="R597" s="22">
        <f t="shared" si="526"/>
        <v>0</v>
      </c>
      <c r="S597" s="22">
        <f t="shared" si="526"/>
        <v>0</v>
      </c>
      <c r="T597" s="22">
        <f t="shared" si="526"/>
        <v>0</v>
      </c>
      <c r="U597" s="60"/>
    </row>
    <row r="598" spans="1:21" ht="37.5" x14ac:dyDescent="0.2">
      <c r="A598" s="24"/>
      <c r="B598" s="3" t="s">
        <v>43</v>
      </c>
      <c r="C598" s="11">
        <v>908</v>
      </c>
      <c r="D598" s="13" t="s">
        <v>46</v>
      </c>
      <c r="E598" s="13" t="s">
        <v>20</v>
      </c>
      <c r="F598" s="11" t="s">
        <v>526</v>
      </c>
      <c r="G598" s="12">
        <v>400</v>
      </c>
      <c r="H598" s="10"/>
      <c r="I598" s="10"/>
      <c r="J598" s="30">
        <v>121.9</v>
      </c>
      <c r="K598" s="22"/>
      <c r="L598" s="22"/>
      <c r="M598" s="22"/>
      <c r="N598" s="22"/>
      <c r="O598" s="22">
        <f>J598+K598</f>
        <v>121.9</v>
      </c>
      <c r="P598" s="10"/>
      <c r="Q598" s="10"/>
      <c r="R598" s="10"/>
      <c r="S598" s="10"/>
      <c r="T598" s="72">
        <f>121.9-121.9</f>
        <v>0</v>
      </c>
      <c r="U598" s="60"/>
    </row>
    <row r="599" spans="1:21" ht="18.75" x14ac:dyDescent="0.2">
      <c r="A599" s="24"/>
      <c r="B599" s="3" t="s">
        <v>110</v>
      </c>
      <c r="C599" s="11">
        <v>908</v>
      </c>
      <c r="D599" s="13" t="s">
        <v>41</v>
      </c>
      <c r="E599" s="13"/>
      <c r="F599" s="11"/>
      <c r="G599" s="12"/>
      <c r="H599" s="10">
        <f t="shared" ref="H599:K602" si="527">H600</f>
        <v>2500</v>
      </c>
      <c r="I599" s="10">
        <f t="shared" si="527"/>
        <v>0</v>
      </c>
      <c r="J599" s="30">
        <f t="shared" si="527"/>
        <v>3026.7</v>
      </c>
      <c r="K599" s="10">
        <f t="shared" si="527"/>
        <v>0</v>
      </c>
      <c r="L599" s="10"/>
      <c r="M599" s="10"/>
      <c r="N599" s="10"/>
      <c r="O599" s="22">
        <f>O600</f>
        <v>3026.7</v>
      </c>
      <c r="P599" s="22">
        <f t="shared" ref="P599:T602" si="528">P600</f>
        <v>0</v>
      </c>
      <c r="Q599" s="22">
        <f t="shared" si="528"/>
        <v>0</v>
      </c>
      <c r="R599" s="22">
        <f t="shared" si="528"/>
        <v>0</v>
      </c>
      <c r="S599" s="22">
        <f t="shared" si="528"/>
        <v>0</v>
      </c>
      <c r="T599" s="22">
        <f t="shared" si="528"/>
        <v>3026.7</v>
      </c>
      <c r="U599" s="60"/>
    </row>
    <row r="600" spans="1:21" ht="18.75" x14ac:dyDescent="0.2">
      <c r="A600" s="24"/>
      <c r="B600" s="3" t="s">
        <v>111</v>
      </c>
      <c r="C600" s="11">
        <v>908</v>
      </c>
      <c r="D600" s="13" t="s">
        <v>41</v>
      </c>
      <c r="E600" s="13" t="s">
        <v>20</v>
      </c>
      <c r="F600" s="11"/>
      <c r="G600" s="12"/>
      <c r="H600" s="10">
        <f t="shared" si="527"/>
        <v>2500</v>
      </c>
      <c r="I600" s="10">
        <f t="shared" si="527"/>
        <v>0</v>
      </c>
      <c r="J600" s="30">
        <f t="shared" si="527"/>
        <v>3026.7</v>
      </c>
      <c r="K600" s="10">
        <f t="shared" si="527"/>
        <v>0</v>
      </c>
      <c r="L600" s="10"/>
      <c r="M600" s="10"/>
      <c r="N600" s="10"/>
      <c r="O600" s="22">
        <f>O601</f>
        <v>3026.7</v>
      </c>
      <c r="P600" s="22">
        <f t="shared" si="528"/>
        <v>0</v>
      </c>
      <c r="Q600" s="22">
        <f t="shared" si="528"/>
        <v>0</v>
      </c>
      <c r="R600" s="22">
        <f t="shared" si="528"/>
        <v>0</v>
      </c>
      <c r="S600" s="22">
        <f t="shared" si="528"/>
        <v>0</v>
      </c>
      <c r="T600" s="22">
        <f t="shared" si="528"/>
        <v>3026.7</v>
      </c>
      <c r="U600" s="60"/>
    </row>
    <row r="601" spans="1:21" ht="37.5" x14ac:dyDescent="0.2">
      <c r="A601" s="24"/>
      <c r="B601" s="3" t="s">
        <v>72</v>
      </c>
      <c r="C601" s="11">
        <v>908</v>
      </c>
      <c r="D601" s="13" t="s">
        <v>41</v>
      </c>
      <c r="E601" s="13" t="s">
        <v>20</v>
      </c>
      <c r="F601" s="11" t="s">
        <v>155</v>
      </c>
      <c r="G601" s="12"/>
      <c r="H601" s="10">
        <f t="shared" si="527"/>
        <v>2500</v>
      </c>
      <c r="I601" s="10">
        <f t="shared" si="527"/>
        <v>0</v>
      </c>
      <c r="J601" s="30">
        <f t="shared" si="527"/>
        <v>3026.7</v>
      </c>
      <c r="K601" s="10">
        <f t="shared" si="527"/>
        <v>0</v>
      </c>
      <c r="L601" s="10"/>
      <c r="M601" s="10"/>
      <c r="N601" s="10"/>
      <c r="O601" s="22">
        <f>O602</f>
        <v>3026.7</v>
      </c>
      <c r="P601" s="22">
        <f t="shared" si="528"/>
        <v>0</v>
      </c>
      <c r="Q601" s="22">
        <f t="shared" si="528"/>
        <v>0</v>
      </c>
      <c r="R601" s="22">
        <f t="shared" si="528"/>
        <v>0</v>
      </c>
      <c r="S601" s="22">
        <f t="shared" si="528"/>
        <v>0</v>
      </c>
      <c r="T601" s="22">
        <f t="shared" si="528"/>
        <v>3026.7</v>
      </c>
      <c r="U601" s="60"/>
    </row>
    <row r="602" spans="1:21" ht="37.5" x14ac:dyDescent="0.2">
      <c r="A602" s="24"/>
      <c r="B602" s="3" t="s">
        <v>112</v>
      </c>
      <c r="C602" s="11">
        <v>908</v>
      </c>
      <c r="D602" s="13" t="s">
        <v>41</v>
      </c>
      <c r="E602" s="13" t="s">
        <v>20</v>
      </c>
      <c r="F602" s="11" t="s">
        <v>289</v>
      </c>
      <c r="G602" s="12"/>
      <c r="H602" s="10">
        <f t="shared" si="527"/>
        <v>2500</v>
      </c>
      <c r="I602" s="10">
        <f t="shared" si="527"/>
        <v>0</v>
      </c>
      <c r="J602" s="30">
        <f t="shared" si="527"/>
        <v>3026.7</v>
      </c>
      <c r="K602" s="10">
        <f t="shared" si="527"/>
        <v>0</v>
      </c>
      <c r="L602" s="10"/>
      <c r="M602" s="10"/>
      <c r="N602" s="10"/>
      <c r="O602" s="22">
        <f>O603</f>
        <v>3026.7</v>
      </c>
      <c r="P602" s="22">
        <f t="shared" si="528"/>
        <v>0</v>
      </c>
      <c r="Q602" s="22">
        <f t="shared" si="528"/>
        <v>0</v>
      </c>
      <c r="R602" s="22">
        <f t="shared" si="528"/>
        <v>0</v>
      </c>
      <c r="S602" s="22">
        <f t="shared" si="528"/>
        <v>0</v>
      </c>
      <c r="T602" s="22">
        <f t="shared" si="528"/>
        <v>3026.7</v>
      </c>
      <c r="U602" s="60"/>
    </row>
    <row r="603" spans="1:21" ht="18.75" x14ac:dyDescent="0.2">
      <c r="A603" s="24"/>
      <c r="B603" s="3" t="s">
        <v>18</v>
      </c>
      <c r="C603" s="11">
        <v>908</v>
      </c>
      <c r="D603" s="13" t="s">
        <v>41</v>
      </c>
      <c r="E603" s="13" t="s">
        <v>20</v>
      </c>
      <c r="F603" s="11" t="s">
        <v>289</v>
      </c>
      <c r="G603" s="12">
        <v>800</v>
      </c>
      <c r="H603" s="10">
        <v>2500</v>
      </c>
      <c r="I603" s="10"/>
      <c r="J603" s="30">
        <v>3026.7</v>
      </c>
      <c r="K603" s="22"/>
      <c r="L603" s="22"/>
      <c r="M603" s="22"/>
      <c r="N603" s="22"/>
      <c r="O603" s="22">
        <f>J603+K603+M603+N603+L603</f>
        <v>3026.7</v>
      </c>
      <c r="P603" s="10"/>
      <c r="Q603" s="10"/>
      <c r="R603" s="10"/>
      <c r="S603" s="10"/>
      <c r="T603" s="72">
        <f>O603+P603+Q603+R603+S603</f>
        <v>3026.7</v>
      </c>
      <c r="U603" s="60"/>
    </row>
    <row r="604" spans="1:21" ht="18.75" x14ac:dyDescent="0.2">
      <c r="A604" s="24"/>
      <c r="B604" s="7" t="s">
        <v>54</v>
      </c>
      <c r="C604" s="8" t="s">
        <v>0</v>
      </c>
      <c r="D604" s="8" t="s">
        <v>0</v>
      </c>
      <c r="E604" s="8" t="s">
        <v>0</v>
      </c>
      <c r="F604" s="8" t="s">
        <v>0</v>
      </c>
      <c r="G604" s="9" t="s">
        <v>0</v>
      </c>
      <c r="H604" s="16" t="e">
        <f t="shared" ref="H604:N604" si="529">H9+H20+H144+H184+H366+H380</f>
        <v>#REF!</v>
      </c>
      <c r="I604" s="16" t="e">
        <f t="shared" si="529"/>
        <v>#REF!</v>
      </c>
      <c r="J604" s="23" t="e">
        <f t="shared" si="529"/>
        <v>#REF!</v>
      </c>
      <c r="K604" s="23" t="e">
        <f t="shared" si="529"/>
        <v>#REF!</v>
      </c>
      <c r="L604" s="23">
        <f t="shared" si="529"/>
        <v>0</v>
      </c>
      <c r="M604" s="16">
        <f t="shared" si="529"/>
        <v>0</v>
      </c>
      <c r="N604" s="23">
        <f t="shared" si="529"/>
        <v>0</v>
      </c>
      <c r="O604" s="55">
        <f>O9+O20+O144+O184+O366+O380</f>
        <v>751294.53</v>
      </c>
      <c r="P604" s="55">
        <f t="shared" ref="P604:T604" si="530">P9+P20+P144+P184+P366+P380</f>
        <v>22378.187570000002</v>
      </c>
      <c r="Q604" s="62">
        <f t="shared" si="530"/>
        <v>1098.97855</v>
      </c>
      <c r="R604" s="63">
        <f t="shared" si="530"/>
        <v>31129.399999999998</v>
      </c>
      <c r="S604" s="55">
        <f t="shared" si="530"/>
        <v>6723.0938900000001</v>
      </c>
      <c r="T604" s="73">
        <f t="shared" si="530"/>
        <v>855237.28701000009</v>
      </c>
      <c r="U604" s="60"/>
    </row>
    <row r="605" spans="1:21" ht="0.75" customHeight="1" x14ac:dyDescent="0.2"/>
    <row r="606" spans="1:21" ht="0.75" customHeight="1" x14ac:dyDescent="0.2"/>
    <row r="607" spans="1:21" ht="0.75" customHeight="1" x14ac:dyDescent="0.2">
      <c r="K607" s="43">
        <f>K31+K61+K86+K106+K202+K242+K292</f>
        <v>13086</v>
      </c>
    </row>
    <row r="608" spans="1:21" ht="31.5" x14ac:dyDescent="0.2">
      <c r="B608" s="1" t="s">
        <v>447</v>
      </c>
      <c r="H608" s="1" t="s">
        <v>394</v>
      </c>
      <c r="I608" s="1">
        <v>601.29999999999995</v>
      </c>
      <c r="L608" s="35" t="e">
        <f>K604+L604+N604</f>
        <v>#REF!</v>
      </c>
      <c r="O608" s="1" t="s">
        <v>522</v>
      </c>
    </row>
    <row r="609" spans="3:18" ht="18.75" x14ac:dyDescent="0.2">
      <c r="C609" s="2"/>
      <c r="H609" s="1" t="s">
        <v>395</v>
      </c>
      <c r="I609" s="1">
        <v>251766.5</v>
      </c>
      <c r="P609" s="67"/>
      <c r="Q609" s="67"/>
      <c r="R609" s="64"/>
    </row>
    <row r="610" spans="3:18" x14ac:dyDescent="0.2">
      <c r="H610" s="1" t="s">
        <v>397</v>
      </c>
      <c r="I610" s="1">
        <v>87147.8</v>
      </c>
      <c r="P610" s="43"/>
    </row>
    <row r="611" spans="3:18" x14ac:dyDescent="0.2">
      <c r="H611" s="1" t="s">
        <v>398</v>
      </c>
      <c r="I611" s="1">
        <v>965.7</v>
      </c>
      <c r="P611" s="43"/>
    </row>
    <row r="612" spans="3:18" x14ac:dyDescent="0.2">
      <c r="H612" s="1" t="s">
        <v>399</v>
      </c>
      <c r="I612" s="1">
        <v>4795.6000000000004</v>
      </c>
      <c r="P612" s="43"/>
    </row>
    <row r="613" spans="3:18" x14ac:dyDescent="0.2">
      <c r="I613" s="1">
        <f>SUM(I608:I612)</f>
        <v>345276.89999999997</v>
      </c>
    </row>
  </sheetData>
  <autoFilter ref="C8:O604"/>
  <sortState ref="A9:T170">
    <sortCondition ref="P8"/>
  </sortState>
  <mergeCells count="5">
    <mergeCell ref="E1:O2"/>
    <mergeCell ref="B6:G6"/>
    <mergeCell ref="A5:J5"/>
    <mergeCell ref="F4:T4"/>
    <mergeCell ref="F3:T3"/>
  </mergeCells>
  <pageMargins left="0.59055118110236227" right="0.39370078740157483" top="0.39370078740157483" bottom="0.39370078740157483" header="0.31496062992125984" footer="0.31496062992125984"/>
  <pageSetup paperSize="9" scale="80" fitToHeight="0" orientation="landscape" useFirstPageNumber="1" r:id="rId1"/>
  <headerFooter>
    <oddHeader xml:space="preserve">&amp;CСтраница &amp;P </oddHeader>
  </headerFooter>
  <rowBreaks count="1" manualBreakCount="1">
    <brk id="56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2022-03-25T06:51:46Z</dcterms:modified>
</cp:coreProperties>
</file>