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'Лист1'!$A$1:$M$74</definedName>
  </definedNames>
  <calcPr fullCalcOnLoad="1"/>
</workbook>
</file>

<file path=xl/sharedStrings.xml><?xml version="1.0" encoding="utf-8"?>
<sst xmlns="http://schemas.openxmlformats.org/spreadsheetml/2006/main" count="178" uniqueCount="142">
  <si>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</si>
  <si>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</si>
  <si>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</si>
  <si>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</si>
  <si>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</si>
  <si>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</si>
  <si>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</si>
  <si>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</si>
  <si>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</si>
  <si>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</si>
  <si>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</si>
  <si>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</si>
  <si>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</si>
  <si>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</si>
  <si>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</si>
  <si>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</si>
  <si>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</si>
  <si>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</si>
  <si>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</si>
  <si>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</si>
  <si>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</si>
  <si>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</si>
  <si>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</si>
  <si>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</si>
  <si>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</si>
  <si>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</si>
  <si>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</si>
  <si>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</si>
  <si>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</si>
  <si>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</si>
  <si>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</si>
  <si>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</si>
  <si>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</si>
  <si>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</si>
  <si>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</si>
  <si>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</si>
  <si>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</si>
  <si>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</si>
  <si>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</si>
  <si>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</si>
  <si>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</si>
  <si>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</si>
  <si>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</si>
  <si>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</si>
  <si>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</si>
  <si>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</si>
  <si>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</si>
  <si>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</si>
  <si>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</si>
  <si>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</si>
  <si>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</si>
  <si>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</si>
  <si>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</si>
  <si>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</si>
  <si>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</si>
  <si>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</si>
  <si>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</si>
  <si>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</si>
  <si>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</si>
  <si>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</si>
  <si>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</si>
  <si>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</si>
  <si>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</si>
  <si>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</si>
  <si>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</si>
  <si>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</si>
  <si>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</si>
  <si>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</si>
  <si>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</si>
  <si>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</si>
  <si>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</si>
  <si>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</si>
  <si>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</si>
  <si>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</si>
  <si>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</si>
  <si>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</si>
  <si>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Г.Тхайцухов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</si>
  <si>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</si>
  <si>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</si>
  <si>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</si>
  <si>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</si>
  <si>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</si>
  <si>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</si>
  <si>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</si>
  <si>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</si>
  <si>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</si>
  <si>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</si>
  <si>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</si>
  <si>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А.Хаджимова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</si>
  <si>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</si>
  <si>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</si>
  <si>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</si>
  <si>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</si>
  <si>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</si>
  <si>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</si>
  <si>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</si>
  <si>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</si>
  <si>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</si>
  <si>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Управляющий делами  Совета народных депутатов муниципального образования "Гиагинский район"                                                      </t>
  </si>
  <si>
    <t xml:space="preserve"> 1 11 05325 05 0000 120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</si>
  <si>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</si>
  <si>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</si>
  <si>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</si>
  <si>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</si>
  <si>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</si>
  <si>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</si>
  <si>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Поступления доходов в бюджет муниципального образования "Гиагинский район" на 2019 год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</si>
  <si>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</si>
  <si>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</si>
  <si>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  " декабря 2018 года №</t>
  </si>
  <si>
    <t>2 02 49999 05 0000 150</t>
  </si>
  <si>
    <t>2 02 40014 05 0000 150</t>
  </si>
  <si>
    <t>2 02 40000 00 0000 150</t>
  </si>
  <si>
    <t>2 02 35118 05 0000 150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</si>
  <si>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</si>
  <si>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</si>
  <si>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</si>
  <si>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</si>
  <si>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</si>
  <si>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</si>
  <si>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</si>
  <si>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</si>
  <si>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</si>
  <si>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2 02 25467 05 0000 150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</si>
  <si>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</si>
  <si>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</si>
  <si>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</si>
  <si>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</si>
  <si>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</si>
  <si>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2 02 255497 05 0000 150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</si>
  <si>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</si>
  <si>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</si>
  <si>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</si>
  <si>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"20" декабря 2018 года № 163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</si>
  <si>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</si>
  <si>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</si>
  <si>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</si>
  <si>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</si>
  <si>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</si>
  <si>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</si>
  <si>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</si>
  <si>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 xml:space="preserve"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25" апреля 2019 года №208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</si>
</sst>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0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1" fillId="0" borderId="11" xfId="0" applyFont="1" applyBorder="1" applyAlignment="1">
      <alignment wrapText="1"/>
    </xf>
    <xf numFmtId="0" fontId="50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186" fontId="1" fillId="0" borderId="0" xfId="0" applyNumberFormat="1" applyFont="1" applyAlignment="1">
      <alignment horizontal="left" vertical="top" wrapText="1"/>
    </xf>
    <xf numFmtId="186" fontId="0" fillId="0" borderId="0" xfId="0" applyNumberFormat="1" applyAlignment="1">
      <alignment horizontal="left" vertical="top" wrapText="1"/>
    </xf>
    <xf numFmtId="185" fontId="13" fillId="0" borderId="0" xfId="0" applyNumberFormat="1" applyFon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view="pageBreakPreview" zoomScaleSheetLayoutView="100" zoomScalePageLayoutView="0" workbookViewId="0" topLeftCell="A1">
      <selection activeCell="B2" sqref="B2:B3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29.00390625" style="61" hidden="1" customWidth="1"/>
    <col min="12" max="12" width="14.625" style="68" hidden="1" customWidth="1"/>
    <col min="13" max="13" width="32.875" style="61" customWidth="1"/>
    <col min="14" max="14" width="14.125" style="0" customWidth="1"/>
    <col min="15" max="15" width="37.625" style="0" customWidth="1"/>
  </cols>
  <sheetData>
    <row r="1" spans="3:15" ht="70.5" customHeight="1">
      <c r="C1" s="41" t="s">
        <v>83</v>
      </c>
      <c r="D1" s="41"/>
      <c r="E1" s="41" t="s">
        <v>89</v>
      </c>
      <c r="F1" s="41"/>
      <c r="G1" s="41" t="s">
        <v>91</v>
      </c>
      <c r="H1" s="41"/>
      <c r="K1" s="60" t="s">
        <v>134</v>
      </c>
      <c r="M1" s="60" t="s">
        <v>141</v>
      </c>
      <c r="N1" s="41"/>
      <c r="O1" s="41"/>
    </row>
    <row r="2" spans="1:15" ht="75" customHeight="1">
      <c r="A2" s="89"/>
      <c r="B2" s="89"/>
      <c r="C2" s="41" t="s">
        <v>83</v>
      </c>
      <c r="D2" s="41"/>
      <c r="E2" s="41" t="s">
        <v>89</v>
      </c>
      <c r="F2" s="41"/>
      <c r="G2" s="41" t="s">
        <v>91</v>
      </c>
      <c r="H2" s="41"/>
      <c r="I2" s="90" t="s">
        <v>109</v>
      </c>
      <c r="J2" s="90" t="s">
        <v>109</v>
      </c>
      <c r="K2" s="87" t="s">
        <v>133</v>
      </c>
      <c r="L2" s="85"/>
      <c r="M2" s="87" t="s">
        <v>133</v>
      </c>
      <c r="N2" s="41"/>
      <c r="O2" s="41"/>
    </row>
    <row r="3" spans="1:15" ht="11.25" customHeight="1" hidden="1">
      <c r="A3" s="84"/>
      <c r="B3" s="84"/>
      <c r="C3" s="24" t="s">
        <v>82</v>
      </c>
      <c r="D3" s="24"/>
      <c r="E3" s="24" t="s">
        <v>82</v>
      </c>
      <c r="F3" s="24"/>
      <c r="G3" s="24" t="s">
        <v>82</v>
      </c>
      <c r="H3" s="24"/>
      <c r="I3" s="91"/>
      <c r="J3" s="91"/>
      <c r="K3" s="88"/>
      <c r="L3" s="86"/>
      <c r="M3" s="88"/>
      <c r="N3" s="24"/>
      <c r="O3" s="24"/>
    </row>
    <row r="4" spans="1:15" ht="33" customHeight="1">
      <c r="A4" s="82" t="s">
        <v>106</v>
      </c>
      <c r="B4" s="82"/>
      <c r="C4" s="82"/>
      <c r="D4" s="83"/>
      <c r="E4" s="83"/>
      <c r="F4" s="84"/>
      <c r="G4" s="84"/>
      <c r="H4" s="84"/>
      <c r="I4" s="84"/>
      <c r="J4" s="84"/>
      <c r="K4" s="84"/>
      <c r="L4" s="69"/>
      <c r="M4" s="62"/>
      <c r="N4" s="51"/>
      <c r="O4" s="51"/>
    </row>
    <row r="5" spans="1:15" ht="18" customHeight="1">
      <c r="A5" s="8"/>
      <c r="B5" s="8"/>
      <c r="C5" s="19" t="s">
        <v>38</v>
      </c>
      <c r="D5" s="19" t="s">
        <v>38</v>
      </c>
      <c r="E5" s="19" t="s">
        <v>38</v>
      </c>
      <c r="F5" s="19" t="s">
        <v>38</v>
      </c>
      <c r="G5" s="19" t="s">
        <v>38</v>
      </c>
      <c r="H5" s="19" t="s">
        <v>38</v>
      </c>
      <c r="I5" s="19" t="s">
        <v>38</v>
      </c>
      <c r="J5" s="19" t="s">
        <v>38</v>
      </c>
      <c r="K5" s="63" t="s">
        <v>38</v>
      </c>
      <c r="L5" s="70" t="s">
        <v>38</v>
      </c>
      <c r="M5" s="63" t="s">
        <v>38</v>
      </c>
      <c r="N5" s="19"/>
      <c r="O5" s="19"/>
    </row>
    <row r="6" spans="1:15" ht="31.5">
      <c r="A6" s="5" t="s">
        <v>17</v>
      </c>
      <c r="B6" s="21" t="s">
        <v>0</v>
      </c>
      <c r="C6" s="21" t="s">
        <v>37</v>
      </c>
      <c r="D6" s="21" t="s">
        <v>37</v>
      </c>
      <c r="E6" s="21" t="s">
        <v>37</v>
      </c>
      <c r="F6" s="21" t="s">
        <v>37</v>
      </c>
      <c r="G6" s="21" t="s">
        <v>37</v>
      </c>
      <c r="H6" s="21" t="s">
        <v>37</v>
      </c>
      <c r="I6" s="21" t="s">
        <v>37</v>
      </c>
      <c r="J6" s="21" t="s">
        <v>37</v>
      </c>
      <c r="K6" s="64" t="s">
        <v>37</v>
      </c>
      <c r="L6" s="71" t="s">
        <v>37</v>
      </c>
      <c r="M6" s="64" t="s">
        <v>37</v>
      </c>
      <c r="N6" s="52"/>
      <c r="O6" s="52"/>
    </row>
    <row r="7" spans="1:15" ht="18.75">
      <c r="A7" s="36" t="s">
        <v>25</v>
      </c>
      <c r="B7" s="9" t="s">
        <v>1</v>
      </c>
      <c r="C7" s="10">
        <f aca="true" t="shared" si="0" ref="C7:I7">C8+C26</f>
        <v>126228.961</v>
      </c>
      <c r="D7" s="10">
        <f t="shared" si="0"/>
        <v>12520.7</v>
      </c>
      <c r="E7" s="44">
        <f t="shared" si="0"/>
        <v>138749.661</v>
      </c>
      <c r="F7" s="44">
        <f t="shared" si="0"/>
        <v>0</v>
      </c>
      <c r="G7" s="10">
        <f t="shared" si="0"/>
        <v>138749.661</v>
      </c>
      <c r="H7" s="44">
        <f t="shared" si="0"/>
        <v>0</v>
      </c>
      <c r="I7" s="10">
        <f t="shared" si="0"/>
        <v>154889.65300000002</v>
      </c>
      <c r="J7" s="10">
        <f>J8+J26</f>
        <v>4789.7</v>
      </c>
      <c r="K7" s="44">
        <f>K8+K26</f>
        <v>159679.353</v>
      </c>
      <c r="L7" s="72">
        <f>L8+L26</f>
        <v>0</v>
      </c>
      <c r="M7" s="10">
        <f>M8+M26</f>
        <v>159679.353</v>
      </c>
      <c r="N7" s="53"/>
      <c r="O7" s="53"/>
    </row>
    <row r="8" spans="1:15" ht="18.75">
      <c r="A8" s="36"/>
      <c r="B8" s="9" t="s">
        <v>36</v>
      </c>
      <c r="C8" s="10">
        <f aca="true" t="shared" si="1" ref="C8:I8">C9+C16+C21+C23+C11</f>
        <v>86793.461</v>
      </c>
      <c r="D8" s="10">
        <f t="shared" si="1"/>
        <v>4518.3</v>
      </c>
      <c r="E8" s="44">
        <f t="shared" si="1"/>
        <v>91311.761</v>
      </c>
      <c r="F8" s="44">
        <f t="shared" si="1"/>
        <v>0</v>
      </c>
      <c r="G8" s="10">
        <f t="shared" si="1"/>
        <v>91311.761</v>
      </c>
      <c r="H8" s="44">
        <f t="shared" si="1"/>
        <v>0</v>
      </c>
      <c r="I8" s="10">
        <f t="shared" si="1"/>
        <v>107248.40000000002</v>
      </c>
      <c r="J8" s="10">
        <f>J9+J16+J21+J23+J11</f>
        <v>3289.7</v>
      </c>
      <c r="K8" s="44">
        <f>K9+K16+K21+K23+K11</f>
        <v>110538.10000000002</v>
      </c>
      <c r="L8" s="72">
        <f>L9+L16+L21+L23+L11</f>
        <v>0</v>
      </c>
      <c r="M8" s="10">
        <f>M9+M16+M21+M23+M11</f>
        <v>110538.10000000002</v>
      </c>
      <c r="N8" s="53"/>
      <c r="O8" s="53"/>
    </row>
    <row r="9" spans="1:15" ht="18.75">
      <c r="A9" s="36" t="s">
        <v>26</v>
      </c>
      <c r="B9" s="22" t="s">
        <v>40</v>
      </c>
      <c r="C9" s="11">
        <f aca="true" t="shared" si="2" ref="C9:M9">C10</f>
        <v>38633</v>
      </c>
      <c r="D9" s="11">
        <f t="shared" si="2"/>
        <v>1967</v>
      </c>
      <c r="E9" s="45">
        <f t="shared" si="2"/>
        <v>40600</v>
      </c>
      <c r="F9" s="45">
        <f t="shared" si="2"/>
        <v>0</v>
      </c>
      <c r="G9" s="11">
        <f t="shared" si="2"/>
        <v>40600</v>
      </c>
      <c r="H9" s="45">
        <f t="shared" si="2"/>
        <v>0</v>
      </c>
      <c r="I9" s="11">
        <f t="shared" si="2"/>
        <v>47307.8</v>
      </c>
      <c r="J9" s="11">
        <f t="shared" si="2"/>
        <v>2342.1</v>
      </c>
      <c r="K9" s="45">
        <f t="shared" si="2"/>
        <v>49649.9</v>
      </c>
      <c r="L9" s="73">
        <f t="shared" si="2"/>
        <v>0</v>
      </c>
      <c r="M9" s="11">
        <f t="shared" si="2"/>
        <v>49649.9</v>
      </c>
      <c r="N9" s="54"/>
      <c r="O9" s="54"/>
    </row>
    <row r="10" spans="1:15" ht="18.75">
      <c r="A10" s="37" t="s">
        <v>54</v>
      </c>
      <c r="B10" s="12" t="s">
        <v>2</v>
      </c>
      <c r="C10" s="13">
        <v>38633</v>
      </c>
      <c r="D10" s="13">
        <v>1967</v>
      </c>
      <c r="E10" s="46">
        <f>D10+C10</f>
        <v>40600</v>
      </c>
      <c r="F10" s="46">
        <v>0</v>
      </c>
      <c r="G10" s="13">
        <f>F10+E10</f>
        <v>40600</v>
      </c>
      <c r="H10" s="46">
        <v>0</v>
      </c>
      <c r="I10" s="13">
        <v>47307.8</v>
      </c>
      <c r="J10" s="13">
        <v>2342.1</v>
      </c>
      <c r="K10" s="46">
        <f>J10+I10</f>
        <v>49649.9</v>
      </c>
      <c r="L10" s="74">
        <v>0</v>
      </c>
      <c r="M10" s="13">
        <f>L10+K10</f>
        <v>49649.9</v>
      </c>
      <c r="N10" s="55"/>
      <c r="O10" s="55"/>
    </row>
    <row r="11" spans="1:15" ht="31.5">
      <c r="A11" s="36" t="s">
        <v>55</v>
      </c>
      <c r="B11" s="20" t="s">
        <v>39</v>
      </c>
      <c r="C11" s="27">
        <f aca="true" t="shared" si="3" ref="C11:I11">C12+C13+C14+C15</f>
        <v>113.161</v>
      </c>
      <c r="D11" s="27">
        <f t="shared" si="3"/>
        <v>0</v>
      </c>
      <c r="E11" s="47">
        <f t="shared" si="3"/>
        <v>113.161</v>
      </c>
      <c r="F11" s="47">
        <f t="shared" si="3"/>
        <v>0</v>
      </c>
      <c r="G11" s="27">
        <f t="shared" si="3"/>
        <v>113.161</v>
      </c>
      <c r="H11" s="47">
        <f t="shared" si="3"/>
        <v>0</v>
      </c>
      <c r="I11" s="27">
        <f t="shared" si="3"/>
        <v>413.1</v>
      </c>
      <c r="J11" s="27">
        <f>J12+J13+J14+J15</f>
        <v>0</v>
      </c>
      <c r="K11" s="47">
        <f>K12+K13+K14+K15</f>
        <v>413.1</v>
      </c>
      <c r="L11" s="75">
        <f>L12+L13+L14+L15</f>
        <v>0</v>
      </c>
      <c r="M11" s="27">
        <f>M12+M13+M14+M15</f>
        <v>413.1</v>
      </c>
      <c r="N11" s="56"/>
      <c r="O11" s="56"/>
    </row>
    <row r="12" spans="1:15" ht="47.25">
      <c r="A12" s="37" t="s">
        <v>21</v>
      </c>
      <c r="B12" s="12" t="s">
        <v>56</v>
      </c>
      <c r="C12" s="14">
        <v>40.152</v>
      </c>
      <c r="D12" s="14">
        <v>0</v>
      </c>
      <c r="E12" s="48">
        <v>40.152</v>
      </c>
      <c r="F12" s="48">
        <v>0</v>
      </c>
      <c r="G12" s="13">
        <f>F12+E12</f>
        <v>40.152</v>
      </c>
      <c r="H12" s="48">
        <v>0</v>
      </c>
      <c r="I12" s="14">
        <v>149.8</v>
      </c>
      <c r="J12" s="14">
        <v>0</v>
      </c>
      <c r="K12" s="46">
        <f>J12+I12</f>
        <v>149.8</v>
      </c>
      <c r="L12" s="76">
        <v>0</v>
      </c>
      <c r="M12" s="13">
        <f>L12+K12</f>
        <v>149.8</v>
      </c>
      <c r="N12" s="55"/>
      <c r="O12" s="55"/>
    </row>
    <row r="13" spans="1:15" ht="63">
      <c r="A13" s="37" t="s">
        <v>22</v>
      </c>
      <c r="B13" s="12" t="s">
        <v>57</v>
      </c>
      <c r="C13" s="14">
        <v>0.609</v>
      </c>
      <c r="D13" s="14">
        <v>0</v>
      </c>
      <c r="E13" s="48">
        <v>0.609</v>
      </c>
      <c r="F13" s="48">
        <v>0</v>
      </c>
      <c r="G13" s="13">
        <f>F13+E13</f>
        <v>0.609</v>
      </c>
      <c r="H13" s="48">
        <v>0</v>
      </c>
      <c r="I13" s="14">
        <v>1</v>
      </c>
      <c r="J13" s="14">
        <v>0</v>
      </c>
      <c r="K13" s="46">
        <f>J13+I13</f>
        <v>1</v>
      </c>
      <c r="L13" s="76">
        <v>0</v>
      </c>
      <c r="M13" s="13">
        <f>L13+K13</f>
        <v>1</v>
      </c>
      <c r="N13" s="55"/>
      <c r="O13" s="55"/>
    </row>
    <row r="14" spans="1:15" ht="47.25">
      <c r="A14" s="37" t="s">
        <v>23</v>
      </c>
      <c r="B14" s="12" t="s">
        <v>58</v>
      </c>
      <c r="C14" s="14">
        <v>87.638</v>
      </c>
      <c r="D14" s="14">
        <v>0</v>
      </c>
      <c r="E14" s="48">
        <v>87.638</v>
      </c>
      <c r="F14" s="48">
        <v>0</v>
      </c>
      <c r="G14" s="13">
        <f>F14+E14</f>
        <v>87.638</v>
      </c>
      <c r="H14" s="48">
        <v>0</v>
      </c>
      <c r="I14" s="14">
        <v>290.1</v>
      </c>
      <c r="J14" s="14">
        <v>0</v>
      </c>
      <c r="K14" s="46">
        <f>J14+I14</f>
        <v>290.1</v>
      </c>
      <c r="L14" s="76">
        <v>0</v>
      </c>
      <c r="M14" s="13">
        <f>L14+K14</f>
        <v>290.1</v>
      </c>
      <c r="N14" s="55"/>
      <c r="O14" s="55"/>
    </row>
    <row r="15" spans="1:15" ht="47.25">
      <c r="A15" s="37" t="s">
        <v>24</v>
      </c>
      <c r="B15" s="12" t="s">
        <v>59</v>
      </c>
      <c r="C15" s="14">
        <v>-15.238</v>
      </c>
      <c r="D15" s="14">
        <v>0</v>
      </c>
      <c r="E15" s="48">
        <v>-15.238</v>
      </c>
      <c r="F15" s="48">
        <v>0</v>
      </c>
      <c r="G15" s="13">
        <f>F15+E15</f>
        <v>-15.238</v>
      </c>
      <c r="H15" s="48">
        <v>0</v>
      </c>
      <c r="I15" s="14">
        <v>-27.8</v>
      </c>
      <c r="J15" s="14">
        <v>0</v>
      </c>
      <c r="K15" s="46">
        <f>J15+I15</f>
        <v>-27.8</v>
      </c>
      <c r="L15" s="76">
        <v>0</v>
      </c>
      <c r="M15" s="13">
        <f>L15+K15</f>
        <v>-27.8</v>
      </c>
      <c r="N15" s="55"/>
      <c r="O15" s="55"/>
    </row>
    <row r="16" spans="1:15" ht="18.75">
      <c r="A16" s="36" t="s">
        <v>27</v>
      </c>
      <c r="B16" s="22" t="s">
        <v>41</v>
      </c>
      <c r="C16" s="10">
        <f aca="true" t="shared" si="4" ref="C16:I16">C17+C18+C19+C20</f>
        <v>32310.7</v>
      </c>
      <c r="D16" s="10">
        <f t="shared" si="4"/>
        <v>1977.8000000000002</v>
      </c>
      <c r="E16" s="44">
        <f t="shared" si="4"/>
        <v>34288.5</v>
      </c>
      <c r="F16" s="44">
        <f t="shared" si="4"/>
        <v>0</v>
      </c>
      <c r="G16" s="10">
        <f t="shared" si="4"/>
        <v>34288.5</v>
      </c>
      <c r="H16" s="44">
        <f t="shared" si="4"/>
        <v>0</v>
      </c>
      <c r="I16" s="10">
        <f t="shared" si="4"/>
        <v>40173.3</v>
      </c>
      <c r="J16" s="10">
        <f>J17+J18+J19+J20</f>
        <v>792.5</v>
      </c>
      <c r="K16" s="44">
        <f>K17+K18+K19+K20</f>
        <v>40965.8</v>
      </c>
      <c r="L16" s="72">
        <f>L17+L18+L19+L20</f>
        <v>0</v>
      </c>
      <c r="M16" s="10">
        <f>M17+M18+M19+M20</f>
        <v>40965.8</v>
      </c>
      <c r="N16" s="53"/>
      <c r="O16" s="53"/>
    </row>
    <row r="17" spans="1:15" ht="18.75">
      <c r="A17" s="37" t="s">
        <v>60</v>
      </c>
      <c r="B17" s="12" t="s">
        <v>61</v>
      </c>
      <c r="C17" s="13">
        <v>9856.5</v>
      </c>
      <c r="D17" s="13">
        <v>492.5</v>
      </c>
      <c r="E17" s="46">
        <f>C17+D17</f>
        <v>10349</v>
      </c>
      <c r="F17" s="46">
        <v>0</v>
      </c>
      <c r="G17" s="13">
        <f>F17+E17</f>
        <v>10349</v>
      </c>
      <c r="H17" s="46">
        <v>0</v>
      </c>
      <c r="I17" s="13">
        <v>14825.9</v>
      </c>
      <c r="J17" s="13">
        <v>792.5</v>
      </c>
      <c r="K17" s="46">
        <f>J17+I17</f>
        <v>15618.4</v>
      </c>
      <c r="L17" s="74">
        <v>0</v>
      </c>
      <c r="M17" s="13">
        <f>L17+K17</f>
        <v>15618.4</v>
      </c>
      <c r="N17" s="55"/>
      <c r="O17" s="55"/>
    </row>
    <row r="18" spans="1:15" ht="18.75">
      <c r="A18" s="37" t="s">
        <v>62</v>
      </c>
      <c r="B18" s="15" t="s">
        <v>3</v>
      </c>
      <c r="C18" s="16">
        <v>8882.4</v>
      </c>
      <c r="D18" s="16">
        <v>88.6</v>
      </c>
      <c r="E18" s="49">
        <f>C18+D18</f>
        <v>8971</v>
      </c>
      <c r="F18" s="49">
        <v>0</v>
      </c>
      <c r="G18" s="13">
        <f>F18+E18</f>
        <v>8971</v>
      </c>
      <c r="H18" s="49">
        <v>0</v>
      </c>
      <c r="I18" s="13">
        <v>7929.2</v>
      </c>
      <c r="J18" s="13">
        <v>0</v>
      </c>
      <c r="K18" s="46">
        <f>J18+I18</f>
        <v>7929.2</v>
      </c>
      <c r="L18" s="74">
        <v>0</v>
      </c>
      <c r="M18" s="13">
        <f>L18+K18</f>
        <v>7929.2</v>
      </c>
      <c r="N18" s="55"/>
      <c r="O18" s="55"/>
    </row>
    <row r="19" spans="1:15" ht="18.75">
      <c r="A19" s="37" t="s">
        <v>28</v>
      </c>
      <c r="B19" s="15" t="s">
        <v>4</v>
      </c>
      <c r="C19" s="16">
        <v>13571.8</v>
      </c>
      <c r="D19" s="16">
        <v>1396.7</v>
      </c>
      <c r="E19" s="49">
        <f>C19+D19</f>
        <v>14968.5</v>
      </c>
      <c r="F19" s="49">
        <v>0</v>
      </c>
      <c r="G19" s="13">
        <f>F19+E19</f>
        <v>14968.5</v>
      </c>
      <c r="H19" s="49">
        <v>0</v>
      </c>
      <c r="I19" s="13">
        <v>17418.2</v>
      </c>
      <c r="J19" s="13">
        <v>0</v>
      </c>
      <c r="K19" s="46">
        <f>J19+I19</f>
        <v>17418.2</v>
      </c>
      <c r="L19" s="74">
        <v>0</v>
      </c>
      <c r="M19" s="13">
        <f>L19+K19</f>
        <v>17418.2</v>
      </c>
      <c r="N19" s="55"/>
      <c r="O19" s="55"/>
    </row>
    <row r="20" spans="1:15" ht="18.75" hidden="1">
      <c r="A20" s="37" t="s">
        <v>29</v>
      </c>
      <c r="B20" s="15" t="s">
        <v>63</v>
      </c>
      <c r="C20" s="16">
        <v>0</v>
      </c>
      <c r="D20" s="16">
        <v>0</v>
      </c>
      <c r="E20" s="49">
        <v>0</v>
      </c>
      <c r="F20" s="49">
        <v>0</v>
      </c>
      <c r="G20" s="16">
        <v>0</v>
      </c>
      <c r="H20" s="49">
        <v>0</v>
      </c>
      <c r="I20" s="16">
        <v>0</v>
      </c>
      <c r="J20" s="16">
        <v>0</v>
      </c>
      <c r="K20" s="49">
        <v>0</v>
      </c>
      <c r="L20" s="77">
        <v>0</v>
      </c>
      <c r="M20" s="16">
        <v>0</v>
      </c>
      <c r="N20" s="57"/>
      <c r="O20" s="57"/>
    </row>
    <row r="21" spans="1:15" ht="18.75">
      <c r="A21" s="36" t="s">
        <v>30</v>
      </c>
      <c r="B21" s="22" t="s">
        <v>42</v>
      </c>
      <c r="C21" s="10">
        <f aca="true" t="shared" si="5" ref="C21:M21">C22</f>
        <v>13331.6</v>
      </c>
      <c r="D21" s="10">
        <f t="shared" si="5"/>
        <v>132.4</v>
      </c>
      <c r="E21" s="44">
        <f t="shared" si="5"/>
        <v>13464</v>
      </c>
      <c r="F21" s="44">
        <f t="shared" si="5"/>
        <v>0</v>
      </c>
      <c r="G21" s="10">
        <f t="shared" si="5"/>
        <v>13464</v>
      </c>
      <c r="H21" s="44">
        <f t="shared" si="5"/>
        <v>0</v>
      </c>
      <c r="I21" s="10">
        <f t="shared" si="5"/>
        <v>16493.1</v>
      </c>
      <c r="J21" s="10">
        <f t="shared" si="5"/>
        <v>155.1</v>
      </c>
      <c r="K21" s="44">
        <f t="shared" si="5"/>
        <v>16648.199999999997</v>
      </c>
      <c r="L21" s="72">
        <f t="shared" si="5"/>
        <v>0</v>
      </c>
      <c r="M21" s="10">
        <f t="shared" si="5"/>
        <v>16648.199999999997</v>
      </c>
      <c r="N21" s="53"/>
      <c r="O21" s="53"/>
    </row>
    <row r="22" spans="1:15" ht="18.75">
      <c r="A22" s="37" t="s">
        <v>31</v>
      </c>
      <c r="B22" s="12" t="s">
        <v>5</v>
      </c>
      <c r="C22" s="13">
        <v>13331.6</v>
      </c>
      <c r="D22" s="13">
        <v>132.4</v>
      </c>
      <c r="E22" s="46">
        <f>C22+D22</f>
        <v>13464</v>
      </c>
      <c r="F22" s="46">
        <v>0</v>
      </c>
      <c r="G22" s="13">
        <f>F22+E22</f>
        <v>13464</v>
      </c>
      <c r="H22" s="46">
        <v>0</v>
      </c>
      <c r="I22" s="13">
        <v>16493.1</v>
      </c>
      <c r="J22" s="13">
        <v>155.1</v>
      </c>
      <c r="K22" s="46">
        <f>J22+I22</f>
        <v>16648.199999999997</v>
      </c>
      <c r="L22" s="74">
        <v>0</v>
      </c>
      <c r="M22" s="13">
        <f>L22+K22</f>
        <v>16648.199999999997</v>
      </c>
      <c r="N22" s="55"/>
      <c r="O22" s="55"/>
    </row>
    <row r="23" spans="1:15" ht="18.75">
      <c r="A23" s="36" t="s">
        <v>32</v>
      </c>
      <c r="B23" s="22" t="s">
        <v>43</v>
      </c>
      <c r="C23" s="10">
        <f aca="true" t="shared" si="6" ref="C23:I23">C24+C25</f>
        <v>2405</v>
      </c>
      <c r="D23" s="10">
        <f t="shared" si="6"/>
        <v>441.1</v>
      </c>
      <c r="E23" s="44">
        <f t="shared" si="6"/>
        <v>2846.1</v>
      </c>
      <c r="F23" s="44">
        <f t="shared" si="6"/>
        <v>0</v>
      </c>
      <c r="G23" s="10">
        <f t="shared" si="6"/>
        <v>2846.1</v>
      </c>
      <c r="H23" s="44">
        <f t="shared" si="6"/>
        <v>0</v>
      </c>
      <c r="I23" s="10">
        <f t="shared" si="6"/>
        <v>2861.1</v>
      </c>
      <c r="J23" s="10">
        <f>J24+J25</f>
        <v>0</v>
      </c>
      <c r="K23" s="44">
        <f>K24+K25</f>
        <v>2861.1</v>
      </c>
      <c r="L23" s="72">
        <f>L24+L25</f>
        <v>0</v>
      </c>
      <c r="M23" s="10">
        <f>M24+M25</f>
        <v>2861.1</v>
      </c>
      <c r="N23" s="53"/>
      <c r="O23" s="53"/>
    </row>
    <row r="24" spans="1:15" ht="31.5">
      <c r="A24" s="37" t="s">
        <v>33</v>
      </c>
      <c r="B24" s="15" t="s">
        <v>64</v>
      </c>
      <c r="C24" s="16">
        <v>2400</v>
      </c>
      <c r="D24" s="16">
        <v>441.1</v>
      </c>
      <c r="E24" s="49">
        <f>C24+D24</f>
        <v>2841.1</v>
      </c>
      <c r="F24" s="49">
        <v>0</v>
      </c>
      <c r="G24" s="13">
        <f>F24+E24</f>
        <v>2841.1</v>
      </c>
      <c r="H24" s="49">
        <v>0</v>
      </c>
      <c r="I24" s="13">
        <v>2841.1</v>
      </c>
      <c r="J24" s="13">
        <v>0</v>
      </c>
      <c r="K24" s="46">
        <f>J24+I24</f>
        <v>2841.1</v>
      </c>
      <c r="L24" s="74">
        <v>0</v>
      </c>
      <c r="M24" s="13">
        <f>L24+K24</f>
        <v>2841.1</v>
      </c>
      <c r="N24" s="55"/>
      <c r="O24" s="55"/>
    </row>
    <row r="25" spans="1:15" ht="18.75">
      <c r="A25" s="37" t="s">
        <v>80</v>
      </c>
      <c r="B25" s="15" t="s">
        <v>79</v>
      </c>
      <c r="C25" s="16">
        <v>5</v>
      </c>
      <c r="D25" s="16">
        <v>0</v>
      </c>
      <c r="E25" s="49">
        <v>5</v>
      </c>
      <c r="F25" s="49">
        <v>0</v>
      </c>
      <c r="G25" s="13">
        <f>F25+E25</f>
        <v>5</v>
      </c>
      <c r="H25" s="49">
        <v>0</v>
      </c>
      <c r="I25" s="13">
        <v>20</v>
      </c>
      <c r="J25" s="13">
        <v>0</v>
      </c>
      <c r="K25" s="46">
        <f>J25+I25</f>
        <v>20</v>
      </c>
      <c r="L25" s="74">
        <v>0</v>
      </c>
      <c r="M25" s="13">
        <f>L25+K25</f>
        <v>20</v>
      </c>
      <c r="N25" s="55"/>
      <c r="O25" s="55"/>
    </row>
    <row r="26" spans="1:15" ht="18.75">
      <c r="A26" s="37"/>
      <c r="B26" s="17" t="s">
        <v>45</v>
      </c>
      <c r="C26" s="18">
        <f aca="true" t="shared" si="7" ref="C26:I26">C27+C34+C36+C39+C40</f>
        <v>39435.5</v>
      </c>
      <c r="D26" s="18">
        <f t="shared" si="7"/>
        <v>8002.4</v>
      </c>
      <c r="E26" s="50">
        <f t="shared" si="7"/>
        <v>47437.899999999994</v>
      </c>
      <c r="F26" s="50">
        <f t="shared" si="7"/>
        <v>0</v>
      </c>
      <c r="G26" s="18">
        <f t="shared" si="7"/>
        <v>47437.899999999994</v>
      </c>
      <c r="H26" s="50">
        <f t="shared" si="7"/>
        <v>0</v>
      </c>
      <c r="I26" s="18">
        <f t="shared" si="7"/>
        <v>47641.253</v>
      </c>
      <c r="J26" s="18">
        <f>J27+J34+J36+J39+J40</f>
        <v>1500</v>
      </c>
      <c r="K26" s="50">
        <f>K27+K34+K36+K39+K40</f>
        <v>49141.253</v>
      </c>
      <c r="L26" s="78">
        <f>L27+L34+L36+L39+L40</f>
        <v>0</v>
      </c>
      <c r="M26" s="18">
        <f>M27+M34+M36+M39+M40</f>
        <v>49141.253</v>
      </c>
      <c r="N26" s="58"/>
      <c r="O26" s="58"/>
    </row>
    <row r="27" spans="1:15" ht="31.5">
      <c r="A27" s="36" t="s">
        <v>34</v>
      </c>
      <c r="B27" s="20" t="s">
        <v>44</v>
      </c>
      <c r="C27" s="10">
        <f aca="true" t="shared" si="8" ref="C27:H27">C28+C29+C30+C31+C32</f>
        <v>36473</v>
      </c>
      <c r="D27" s="10">
        <f t="shared" si="8"/>
        <v>7276</v>
      </c>
      <c r="E27" s="44">
        <f t="shared" si="8"/>
        <v>43749</v>
      </c>
      <c r="F27" s="44">
        <f t="shared" si="8"/>
        <v>0</v>
      </c>
      <c r="G27" s="10">
        <f t="shared" si="8"/>
        <v>43749</v>
      </c>
      <c r="H27" s="44">
        <f t="shared" si="8"/>
        <v>0</v>
      </c>
      <c r="I27" s="10">
        <f>I28+I29+I30+I31+I32+I33</f>
        <v>44456.352999999996</v>
      </c>
      <c r="J27" s="10">
        <f>J28+J29+J30+J31+J32+J33</f>
        <v>0</v>
      </c>
      <c r="K27" s="44">
        <f>K28+K29+K30+K31+K32+K33</f>
        <v>44456.352999999996</v>
      </c>
      <c r="L27" s="72">
        <f>L28+L29+L30+L31+L32+L33</f>
        <v>0</v>
      </c>
      <c r="M27" s="10">
        <f>M28+M29+M30+M31+M32+M33</f>
        <v>44456.352999999996</v>
      </c>
      <c r="N27" s="53"/>
      <c r="O27" s="53"/>
    </row>
    <row r="28" spans="1:15" ht="31.5">
      <c r="A28" s="37" t="s">
        <v>65</v>
      </c>
      <c r="B28" s="12" t="s">
        <v>19</v>
      </c>
      <c r="C28" s="13">
        <v>148.3</v>
      </c>
      <c r="D28" s="13">
        <v>2</v>
      </c>
      <c r="E28" s="46">
        <f>C28+D28</f>
        <v>150.3</v>
      </c>
      <c r="F28" s="46">
        <v>0</v>
      </c>
      <c r="G28" s="13">
        <f>F28+E28</f>
        <v>150.3</v>
      </c>
      <c r="H28" s="46">
        <v>0</v>
      </c>
      <c r="I28" s="13">
        <v>3.753</v>
      </c>
      <c r="J28" s="13">
        <v>0</v>
      </c>
      <c r="K28" s="46">
        <f>J28+I28</f>
        <v>3.753</v>
      </c>
      <c r="L28" s="74">
        <v>0</v>
      </c>
      <c r="M28" s="13">
        <f>L28+K28</f>
        <v>3.753</v>
      </c>
      <c r="N28" s="55"/>
      <c r="O28" s="55"/>
    </row>
    <row r="29" spans="1:15" ht="63">
      <c r="A29" s="37" t="s">
        <v>95</v>
      </c>
      <c r="B29" s="15" t="s">
        <v>94</v>
      </c>
      <c r="C29" s="16">
        <v>33686.4</v>
      </c>
      <c r="D29" s="16">
        <v>7274</v>
      </c>
      <c r="E29" s="49">
        <f>D29+C29</f>
        <v>40960.4</v>
      </c>
      <c r="F29" s="49">
        <v>0</v>
      </c>
      <c r="G29" s="13">
        <f>F29+E29</f>
        <v>40960.4</v>
      </c>
      <c r="H29" s="49">
        <v>0</v>
      </c>
      <c r="I29" s="13">
        <v>41674</v>
      </c>
      <c r="J29" s="13">
        <v>0</v>
      </c>
      <c r="K29" s="46">
        <f>J29+I29</f>
        <v>41674</v>
      </c>
      <c r="L29" s="74">
        <v>0</v>
      </c>
      <c r="M29" s="13">
        <f>L29+K29</f>
        <v>41674</v>
      </c>
      <c r="N29" s="55"/>
      <c r="O29" s="55"/>
    </row>
    <row r="30" spans="1:15" ht="63">
      <c r="A30" s="37" t="s">
        <v>6</v>
      </c>
      <c r="B30" s="15" t="s">
        <v>66</v>
      </c>
      <c r="C30" s="16">
        <v>2618.7</v>
      </c>
      <c r="D30" s="16">
        <v>0</v>
      </c>
      <c r="E30" s="49">
        <v>2618.7</v>
      </c>
      <c r="F30" s="49">
        <v>0</v>
      </c>
      <c r="G30" s="13">
        <f>F30+E30</f>
        <v>2618.7</v>
      </c>
      <c r="H30" s="49">
        <v>0</v>
      </c>
      <c r="I30" s="13">
        <v>2598.4</v>
      </c>
      <c r="J30" s="13">
        <v>0</v>
      </c>
      <c r="K30" s="46">
        <f>J30+I30</f>
        <v>2598.4</v>
      </c>
      <c r="L30" s="74">
        <v>0</v>
      </c>
      <c r="M30" s="13">
        <f>L30+K30</f>
        <v>2598.4</v>
      </c>
      <c r="N30" s="55"/>
      <c r="O30" s="55"/>
    </row>
    <row r="31" spans="1:15" ht="66.75" customHeight="1">
      <c r="A31" s="38" t="s">
        <v>7</v>
      </c>
      <c r="B31" s="15" t="s">
        <v>20</v>
      </c>
      <c r="C31" s="16">
        <v>19.6</v>
      </c>
      <c r="D31" s="16">
        <v>0</v>
      </c>
      <c r="E31" s="49">
        <v>19.6</v>
      </c>
      <c r="F31" s="49">
        <v>0</v>
      </c>
      <c r="G31" s="13">
        <f>F31+E31</f>
        <v>19.6</v>
      </c>
      <c r="H31" s="49">
        <v>0</v>
      </c>
      <c r="I31" s="13">
        <v>60</v>
      </c>
      <c r="J31" s="13">
        <v>0</v>
      </c>
      <c r="K31" s="46">
        <f>J31+I31</f>
        <v>60</v>
      </c>
      <c r="L31" s="74">
        <v>0</v>
      </c>
      <c r="M31" s="13">
        <f>L31+K31</f>
        <v>60</v>
      </c>
      <c r="N31" s="55"/>
      <c r="O31" s="55"/>
    </row>
    <row r="32" spans="1:15" ht="47.25" hidden="1">
      <c r="A32" s="38" t="s">
        <v>10</v>
      </c>
      <c r="B32" s="15" t="s">
        <v>11</v>
      </c>
      <c r="C32" s="16">
        <v>0</v>
      </c>
      <c r="D32" s="16">
        <v>0</v>
      </c>
      <c r="E32" s="49">
        <v>0</v>
      </c>
      <c r="F32" s="49">
        <v>0</v>
      </c>
      <c r="G32" s="16">
        <v>0</v>
      </c>
      <c r="H32" s="49">
        <v>0</v>
      </c>
      <c r="I32" s="16">
        <v>0</v>
      </c>
      <c r="J32" s="16">
        <v>0</v>
      </c>
      <c r="K32" s="49">
        <v>0</v>
      </c>
      <c r="L32" s="77">
        <v>0</v>
      </c>
      <c r="M32" s="16">
        <v>0</v>
      </c>
      <c r="N32" s="57"/>
      <c r="O32" s="57"/>
    </row>
    <row r="33" spans="1:15" ht="82.5" customHeight="1">
      <c r="A33" s="38" t="s">
        <v>99</v>
      </c>
      <c r="B33" s="15" t="s">
        <v>107</v>
      </c>
      <c r="C33" s="16">
        <v>19.6</v>
      </c>
      <c r="D33" s="16">
        <v>0</v>
      </c>
      <c r="E33" s="49">
        <v>19.6</v>
      </c>
      <c r="F33" s="49">
        <v>0</v>
      </c>
      <c r="G33" s="13">
        <f>F33+E33</f>
        <v>19.6</v>
      </c>
      <c r="H33" s="49">
        <v>0</v>
      </c>
      <c r="I33" s="13">
        <v>120.2</v>
      </c>
      <c r="J33" s="13">
        <v>0</v>
      </c>
      <c r="K33" s="46">
        <f>J33+I33</f>
        <v>120.2</v>
      </c>
      <c r="L33" s="74">
        <v>0</v>
      </c>
      <c r="M33" s="13">
        <f>L33+K33</f>
        <v>120.2</v>
      </c>
      <c r="N33" s="55"/>
      <c r="O33" s="55"/>
    </row>
    <row r="34" spans="1:15" ht="18.75">
      <c r="A34" s="36" t="s">
        <v>67</v>
      </c>
      <c r="B34" s="20" t="s">
        <v>46</v>
      </c>
      <c r="C34" s="10">
        <f aca="true" t="shared" si="9" ref="C34:M34">C35</f>
        <v>1100</v>
      </c>
      <c r="D34" s="10">
        <f t="shared" si="9"/>
        <v>0</v>
      </c>
      <c r="E34" s="44">
        <f t="shared" si="9"/>
        <v>1100</v>
      </c>
      <c r="F34" s="44">
        <f t="shared" si="9"/>
        <v>0</v>
      </c>
      <c r="G34" s="10">
        <f t="shared" si="9"/>
        <v>1100</v>
      </c>
      <c r="H34" s="44">
        <f t="shared" si="9"/>
        <v>0</v>
      </c>
      <c r="I34" s="10">
        <f t="shared" si="9"/>
        <v>591.3</v>
      </c>
      <c r="J34" s="10">
        <f t="shared" si="9"/>
        <v>0</v>
      </c>
      <c r="K34" s="44">
        <f t="shared" si="9"/>
        <v>591.3</v>
      </c>
      <c r="L34" s="72">
        <f t="shared" si="9"/>
        <v>0</v>
      </c>
      <c r="M34" s="10">
        <f t="shared" si="9"/>
        <v>591.3</v>
      </c>
      <c r="N34" s="53"/>
      <c r="O34" s="53"/>
    </row>
    <row r="35" spans="1:15" ht="18.75">
      <c r="A35" s="37" t="s">
        <v>35</v>
      </c>
      <c r="B35" s="12" t="s">
        <v>8</v>
      </c>
      <c r="C35" s="13">
        <v>1100</v>
      </c>
      <c r="D35" s="13">
        <v>0</v>
      </c>
      <c r="E35" s="46">
        <v>1100</v>
      </c>
      <c r="F35" s="46">
        <v>0</v>
      </c>
      <c r="G35" s="13">
        <f>F35+E35</f>
        <v>1100</v>
      </c>
      <c r="H35" s="46">
        <v>0</v>
      </c>
      <c r="I35" s="13">
        <v>591.3</v>
      </c>
      <c r="J35" s="13">
        <v>0</v>
      </c>
      <c r="K35" s="46">
        <f>J35+I35</f>
        <v>591.3</v>
      </c>
      <c r="L35" s="74">
        <v>0</v>
      </c>
      <c r="M35" s="13">
        <f>L35+K35</f>
        <v>591.3</v>
      </c>
      <c r="N35" s="55"/>
      <c r="O35" s="55"/>
    </row>
    <row r="36" spans="1:15" ht="18.75">
      <c r="A36" s="36" t="s">
        <v>9</v>
      </c>
      <c r="B36" s="20" t="s">
        <v>47</v>
      </c>
      <c r="C36" s="10">
        <f>C37</f>
        <v>66.3</v>
      </c>
      <c r="D36" s="10">
        <f aca="true" t="shared" si="10" ref="D36:I36">D37+D38</f>
        <v>726.4</v>
      </c>
      <c r="E36" s="44">
        <f t="shared" si="10"/>
        <v>792.6999999999999</v>
      </c>
      <c r="F36" s="44">
        <f t="shared" si="10"/>
        <v>0</v>
      </c>
      <c r="G36" s="10">
        <f t="shared" si="10"/>
        <v>792.6999999999999</v>
      </c>
      <c r="H36" s="44">
        <f t="shared" si="10"/>
        <v>0</v>
      </c>
      <c r="I36" s="10">
        <f t="shared" si="10"/>
        <v>300</v>
      </c>
      <c r="J36" s="10">
        <f>J37+J38</f>
        <v>1500</v>
      </c>
      <c r="K36" s="44">
        <f>K37+K38</f>
        <v>1800</v>
      </c>
      <c r="L36" s="72">
        <f>L37+L38</f>
        <v>0</v>
      </c>
      <c r="M36" s="10">
        <f>M37+M38</f>
        <v>1800</v>
      </c>
      <c r="N36" s="53"/>
      <c r="O36" s="53"/>
    </row>
    <row r="37" spans="1:15" ht="47.25">
      <c r="A37" s="38" t="s">
        <v>97</v>
      </c>
      <c r="B37" s="15" t="s">
        <v>96</v>
      </c>
      <c r="C37" s="16">
        <v>66.3</v>
      </c>
      <c r="D37" s="16">
        <v>0</v>
      </c>
      <c r="E37" s="49">
        <v>66.3</v>
      </c>
      <c r="F37" s="49">
        <v>0</v>
      </c>
      <c r="G37" s="13">
        <f>F37+E37</f>
        <v>66.3</v>
      </c>
      <c r="H37" s="49">
        <v>0</v>
      </c>
      <c r="I37" s="13">
        <v>200</v>
      </c>
      <c r="J37" s="13">
        <v>1500</v>
      </c>
      <c r="K37" s="46">
        <f>J37+I37</f>
        <v>1700</v>
      </c>
      <c r="L37" s="74">
        <v>0</v>
      </c>
      <c r="M37" s="13">
        <f>L37+K37</f>
        <v>1700</v>
      </c>
      <c r="N37" s="55"/>
      <c r="O37" s="55"/>
    </row>
    <row r="38" spans="1:15" ht="66" customHeight="1">
      <c r="A38" s="38" t="s">
        <v>84</v>
      </c>
      <c r="B38" s="15" t="s">
        <v>85</v>
      </c>
      <c r="C38" s="16">
        <v>0</v>
      </c>
      <c r="D38" s="16">
        <v>726.4</v>
      </c>
      <c r="E38" s="49">
        <f>D38+C38</f>
        <v>726.4</v>
      </c>
      <c r="F38" s="49">
        <v>0</v>
      </c>
      <c r="G38" s="13">
        <f>F38+E38</f>
        <v>726.4</v>
      </c>
      <c r="H38" s="49">
        <v>0</v>
      </c>
      <c r="I38" s="13">
        <v>100</v>
      </c>
      <c r="J38" s="13">
        <v>0</v>
      </c>
      <c r="K38" s="46">
        <f>J38+I38</f>
        <v>100</v>
      </c>
      <c r="L38" s="74">
        <v>0</v>
      </c>
      <c r="M38" s="13">
        <f>L38+K38</f>
        <v>100</v>
      </c>
      <c r="N38" s="55"/>
      <c r="O38" s="55"/>
    </row>
    <row r="39" spans="1:15" ht="18.75">
      <c r="A39" s="36" t="s">
        <v>68</v>
      </c>
      <c r="B39" s="26" t="s">
        <v>48</v>
      </c>
      <c r="C39" s="10">
        <v>1596.2</v>
      </c>
      <c r="D39" s="10">
        <v>0</v>
      </c>
      <c r="E39" s="44">
        <v>1596.2</v>
      </c>
      <c r="F39" s="44">
        <v>0</v>
      </c>
      <c r="G39" s="10">
        <v>1596.2</v>
      </c>
      <c r="H39" s="44">
        <v>0</v>
      </c>
      <c r="I39" s="10">
        <v>2123.6</v>
      </c>
      <c r="J39" s="10">
        <v>0</v>
      </c>
      <c r="K39" s="46">
        <f>J39+I39</f>
        <v>2123.6</v>
      </c>
      <c r="L39" s="72">
        <v>0</v>
      </c>
      <c r="M39" s="13">
        <f>L39+K39</f>
        <v>2123.6</v>
      </c>
      <c r="N39" s="53"/>
      <c r="O39" s="53"/>
    </row>
    <row r="40" spans="1:15" ht="18.75">
      <c r="A40" s="36" t="s">
        <v>69</v>
      </c>
      <c r="B40" s="26" t="s">
        <v>51</v>
      </c>
      <c r="C40" s="10">
        <f aca="true" t="shared" si="11" ref="C40:M40">C41</f>
        <v>200</v>
      </c>
      <c r="D40" s="10">
        <f t="shared" si="11"/>
        <v>0</v>
      </c>
      <c r="E40" s="44">
        <f t="shared" si="11"/>
        <v>200</v>
      </c>
      <c r="F40" s="44">
        <f t="shared" si="11"/>
        <v>0</v>
      </c>
      <c r="G40" s="10">
        <f t="shared" si="11"/>
        <v>200</v>
      </c>
      <c r="H40" s="44">
        <f t="shared" si="11"/>
        <v>0</v>
      </c>
      <c r="I40" s="10">
        <f t="shared" si="11"/>
        <v>170</v>
      </c>
      <c r="J40" s="10">
        <f t="shared" si="11"/>
        <v>0</v>
      </c>
      <c r="K40" s="44">
        <f t="shared" si="11"/>
        <v>170</v>
      </c>
      <c r="L40" s="72">
        <f t="shared" si="11"/>
        <v>0</v>
      </c>
      <c r="M40" s="10">
        <f t="shared" si="11"/>
        <v>170</v>
      </c>
      <c r="N40" s="53"/>
      <c r="O40" s="53"/>
    </row>
    <row r="41" spans="1:15" ht="18.75">
      <c r="A41" s="37" t="s">
        <v>52</v>
      </c>
      <c r="B41" s="33" t="s">
        <v>81</v>
      </c>
      <c r="C41" s="13">
        <v>200</v>
      </c>
      <c r="D41" s="13">
        <v>0</v>
      </c>
      <c r="E41" s="46">
        <v>200</v>
      </c>
      <c r="F41" s="46">
        <v>0</v>
      </c>
      <c r="G41" s="13">
        <f>F41+E41</f>
        <v>200</v>
      </c>
      <c r="H41" s="46">
        <v>0</v>
      </c>
      <c r="I41" s="13">
        <v>170</v>
      </c>
      <c r="J41" s="13">
        <v>0</v>
      </c>
      <c r="K41" s="46">
        <f>J41+I41</f>
        <v>170</v>
      </c>
      <c r="L41" s="74">
        <v>0</v>
      </c>
      <c r="M41" s="13">
        <f>L41+K41</f>
        <v>170</v>
      </c>
      <c r="N41" s="55"/>
      <c r="O41" s="55"/>
    </row>
    <row r="42" spans="1:15" s="35" customFormat="1" ht="18.75">
      <c r="A42" s="39" t="s">
        <v>12</v>
      </c>
      <c r="B42" s="34" t="s">
        <v>49</v>
      </c>
      <c r="C42" s="27">
        <f>C44+C61+C67</f>
        <v>323182.6</v>
      </c>
      <c r="D42" s="27" t="e">
        <f aca="true" t="shared" si="12" ref="D42:I42">D44+D61+D67+D50</f>
        <v>#REF!</v>
      </c>
      <c r="E42" s="47" t="e">
        <f t="shared" si="12"/>
        <v>#REF!</v>
      </c>
      <c r="F42" s="47" t="e">
        <f t="shared" si="12"/>
        <v>#REF!</v>
      </c>
      <c r="G42" s="27" t="e">
        <f t="shared" si="12"/>
        <v>#REF!</v>
      </c>
      <c r="H42" s="47" t="e">
        <f t="shared" si="12"/>
        <v>#REF!</v>
      </c>
      <c r="I42" s="27">
        <f t="shared" si="12"/>
        <v>437865.06000000006</v>
      </c>
      <c r="J42" s="27">
        <f>J44+J61+J67+J50</f>
        <v>321.02</v>
      </c>
      <c r="K42" s="47">
        <f>K44+K61+K67+K50</f>
        <v>447023.28</v>
      </c>
      <c r="L42" s="75">
        <f>L44+L61+L67+L50</f>
        <v>30468.834150000002</v>
      </c>
      <c r="M42" s="27">
        <f>M44+M61+M67+M50</f>
        <v>477492.11415000004</v>
      </c>
      <c r="N42" s="56"/>
      <c r="O42" s="56"/>
    </row>
    <row r="43" spans="1:15" s="29" customFormat="1" ht="31.5">
      <c r="A43" s="39" t="s">
        <v>73</v>
      </c>
      <c r="B43" s="31" t="s">
        <v>70</v>
      </c>
      <c r="C43" s="27">
        <f>C44+C61+C67</f>
        <v>323182.6</v>
      </c>
      <c r="D43" s="27" t="e">
        <f aca="true" t="shared" si="13" ref="D43:I43">D44+D61+D67+D50</f>
        <v>#REF!</v>
      </c>
      <c r="E43" s="47" t="e">
        <f t="shared" si="13"/>
        <v>#REF!</v>
      </c>
      <c r="F43" s="47" t="e">
        <f t="shared" si="13"/>
        <v>#REF!</v>
      </c>
      <c r="G43" s="27" t="e">
        <f t="shared" si="13"/>
        <v>#REF!</v>
      </c>
      <c r="H43" s="47" t="e">
        <f t="shared" si="13"/>
        <v>#REF!</v>
      </c>
      <c r="I43" s="27">
        <f t="shared" si="13"/>
        <v>437865.06000000006</v>
      </c>
      <c r="J43" s="27">
        <f>J44+J61+J67+J50</f>
        <v>321.02</v>
      </c>
      <c r="K43" s="47">
        <f>K44+K61+K67+K50</f>
        <v>447023.28</v>
      </c>
      <c r="L43" s="75">
        <f>L44+L61+L67+L50</f>
        <v>30468.834150000002</v>
      </c>
      <c r="M43" s="27">
        <f>M44+M61+M67+M50</f>
        <v>477492.11415000004</v>
      </c>
      <c r="N43" s="56"/>
      <c r="O43" s="56"/>
    </row>
    <row r="44" spans="1:15" s="29" customFormat="1" ht="18.75">
      <c r="A44" s="39" t="s">
        <v>128</v>
      </c>
      <c r="B44" s="31" t="s">
        <v>74</v>
      </c>
      <c r="C44" s="27">
        <f>C46+C48</f>
        <v>102671</v>
      </c>
      <c r="D44" s="27">
        <f>D46+D48</f>
        <v>0</v>
      </c>
      <c r="E44" s="47">
        <f>E46+E48</f>
        <v>102671</v>
      </c>
      <c r="F44" s="47">
        <f>F46+F48</f>
        <v>0</v>
      </c>
      <c r="G44" s="27">
        <f>G46+G48+G49</f>
        <v>102671</v>
      </c>
      <c r="H44" s="47">
        <f>H46+H48+H49</f>
        <v>1500</v>
      </c>
      <c r="I44" s="27">
        <f>I46+I48+I49</f>
        <v>147308</v>
      </c>
      <c r="J44" s="27">
        <f>J46+J48+J49</f>
        <v>0</v>
      </c>
      <c r="K44" s="47">
        <f>K46+K48+K49+K45</f>
        <v>147308</v>
      </c>
      <c r="L44" s="75">
        <f>L46+L48+L49</f>
        <v>10000</v>
      </c>
      <c r="M44" s="27">
        <f>M46+M48+M49+M45</f>
        <v>157308</v>
      </c>
      <c r="N44" s="56"/>
      <c r="O44" s="56"/>
    </row>
    <row r="45" spans="1:15" s="29" customFormat="1" ht="30.75" customHeight="1">
      <c r="A45" s="40" t="s">
        <v>127</v>
      </c>
      <c r="B45" s="28" t="s">
        <v>50</v>
      </c>
      <c r="C45" s="14">
        <v>102671</v>
      </c>
      <c r="D45" s="14">
        <v>0</v>
      </c>
      <c r="E45" s="48">
        <v>102671</v>
      </c>
      <c r="F45" s="48">
        <v>0</v>
      </c>
      <c r="G45" s="13">
        <f>F45+E45</f>
        <v>102671</v>
      </c>
      <c r="H45" s="48">
        <v>0</v>
      </c>
      <c r="I45" s="13">
        <v>147308</v>
      </c>
      <c r="J45" s="13">
        <v>0</v>
      </c>
      <c r="K45" s="46">
        <f>J45+I45</f>
        <v>147308</v>
      </c>
      <c r="L45" s="74">
        <v>0</v>
      </c>
      <c r="M45" s="13">
        <f>L45+K45</f>
        <v>147308</v>
      </c>
      <c r="N45" s="55"/>
      <c r="O45" s="55"/>
    </row>
    <row r="46" spans="1:15" s="29" customFormat="1" ht="30.75" customHeight="1">
      <c r="A46" s="40" t="s">
        <v>137</v>
      </c>
      <c r="B46" s="28" t="s">
        <v>138</v>
      </c>
      <c r="C46" s="14">
        <v>102671</v>
      </c>
      <c r="D46" s="14">
        <v>0</v>
      </c>
      <c r="E46" s="48">
        <v>102671</v>
      </c>
      <c r="F46" s="48">
        <v>0</v>
      </c>
      <c r="G46" s="13">
        <f>F46+E46</f>
        <v>102671</v>
      </c>
      <c r="H46" s="48">
        <v>0</v>
      </c>
      <c r="I46" s="13">
        <v>147308</v>
      </c>
      <c r="J46" s="13">
        <v>0</v>
      </c>
      <c r="K46" s="46">
        <v>0</v>
      </c>
      <c r="L46" s="74">
        <v>10000</v>
      </c>
      <c r="M46" s="13">
        <f>L46+K46</f>
        <v>10000</v>
      </c>
      <c r="N46" s="55"/>
      <c r="O46" s="55"/>
    </row>
    <row r="47" spans="1:15" s="29" customFormat="1" ht="31.5" customHeight="1" hidden="1">
      <c r="A47" s="40" t="s">
        <v>13</v>
      </c>
      <c r="B47" s="28" t="s">
        <v>14</v>
      </c>
      <c r="C47" s="14">
        <v>0</v>
      </c>
      <c r="D47" s="14">
        <v>0</v>
      </c>
      <c r="E47" s="48">
        <v>0</v>
      </c>
      <c r="F47" s="48">
        <v>0</v>
      </c>
      <c r="G47" s="14">
        <v>0</v>
      </c>
      <c r="H47" s="48">
        <v>0</v>
      </c>
      <c r="I47" s="14">
        <v>0</v>
      </c>
      <c r="J47" s="14">
        <v>0</v>
      </c>
      <c r="K47" s="48">
        <v>0</v>
      </c>
      <c r="L47" s="76">
        <v>0</v>
      </c>
      <c r="M47" s="14">
        <v>0</v>
      </c>
      <c r="N47" s="59"/>
      <c r="O47" s="59"/>
    </row>
    <row r="48" spans="1:15" s="29" customFormat="1" ht="31.5" customHeight="1" hidden="1">
      <c r="A48" s="40" t="s">
        <v>13</v>
      </c>
      <c r="B48" s="28" t="s">
        <v>53</v>
      </c>
      <c r="C48" s="14">
        <v>0</v>
      </c>
      <c r="D48" s="14">
        <v>0</v>
      </c>
      <c r="E48" s="48">
        <v>0</v>
      </c>
      <c r="F48" s="48">
        <v>0</v>
      </c>
      <c r="G48" s="14">
        <v>0</v>
      </c>
      <c r="H48" s="48">
        <v>0</v>
      </c>
      <c r="I48" s="14">
        <v>0</v>
      </c>
      <c r="J48" s="14">
        <v>0</v>
      </c>
      <c r="K48" s="48">
        <v>0</v>
      </c>
      <c r="L48" s="76">
        <v>0</v>
      </c>
      <c r="M48" s="14">
        <v>0</v>
      </c>
      <c r="N48" s="59"/>
      <c r="O48" s="59"/>
    </row>
    <row r="49" spans="1:15" s="29" customFormat="1" ht="30.75" customHeight="1" hidden="1">
      <c r="A49" s="40" t="s">
        <v>92</v>
      </c>
      <c r="B49" s="28" t="s">
        <v>93</v>
      </c>
      <c r="C49" s="14">
        <v>102671</v>
      </c>
      <c r="D49" s="14">
        <v>0</v>
      </c>
      <c r="E49" s="48">
        <v>102671</v>
      </c>
      <c r="F49" s="48">
        <v>0</v>
      </c>
      <c r="G49" s="13">
        <v>0</v>
      </c>
      <c r="H49" s="48">
        <v>1500</v>
      </c>
      <c r="I49" s="13">
        <v>0</v>
      </c>
      <c r="J49" s="13">
        <v>0</v>
      </c>
      <c r="K49" s="46">
        <v>0</v>
      </c>
      <c r="L49" s="74">
        <v>0</v>
      </c>
      <c r="M49" s="13">
        <v>0</v>
      </c>
      <c r="N49" s="55"/>
      <c r="O49" s="55"/>
    </row>
    <row r="50" spans="1:15" s="29" customFormat="1" ht="31.5">
      <c r="A50" s="39" t="s">
        <v>126</v>
      </c>
      <c r="B50" s="30" t="s">
        <v>86</v>
      </c>
      <c r="C50" s="27">
        <v>0</v>
      </c>
      <c r="D50" s="27" t="e">
        <f>#REF!+#REF!+D53+#REF!</f>
        <v>#REF!</v>
      </c>
      <c r="E50" s="47" t="e">
        <f>#REF!+#REF!+E53+#REF!</f>
        <v>#REF!</v>
      </c>
      <c r="F50" s="47" t="e">
        <f>#REF!+#REF!+F53+#REF!+#REF!</f>
        <v>#REF!</v>
      </c>
      <c r="G50" s="27" t="e">
        <f>#REF!+#REF!+G53+#REF!+#REF!</f>
        <v>#REF!</v>
      </c>
      <c r="H50" s="47" t="e">
        <f>#REF!+#REF!+H53+#REF!+#REF!</f>
        <v>#REF!</v>
      </c>
      <c r="I50" s="27">
        <f>I51+I52+I53+I54+I55+I56+I57+I58+I60</f>
        <v>60237.600000000006</v>
      </c>
      <c r="J50" s="27">
        <f>J51+J52+J53+J54+J55+J56+J57+J58+J60</f>
        <v>0</v>
      </c>
      <c r="K50" s="47">
        <f>K51+K52+K53+K54+K55+K56+K57+K58+K60+K59</f>
        <v>69074.8</v>
      </c>
      <c r="L50" s="75">
        <f>L51+L52+L53+L54+L55+L56+L57+L58+L60+L59</f>
        <v>14478.62715</v>
      </c>
      <c r="M50" s="27">
        <f>M51+M52+M53+M54+M55+M56+M57+M58+M60+M59</f>
        <v>83553.42715</v>
      </c>
      <c r="N50" s="56"/>
      <c r="O50" s="56"/>
    </row>
    <row r="51" spans="1:15" s="42" customFormat="1" ht="31.5">
      <c r="A51" s="40" t="s">
        <v>129</v>
      </c>
      <c r="B51" s="28" t="s">
        <v>130</v>
      </c>
      <c r="C51" s="14">
        <v>0</v>
      </c>
      <c r="D51" s="14">
        <v>2035</v>
      </c>
      <c r="E51" s="48">
        <f aca="true" t="shared" si="14" ref="E51:E60">C51+D51</f>
        <v>2035</v>
      </c>
      <c r="F51" s="48">
        <v>0</v>
      </c>
      <c r="G51" s="13">
        <f aca="true" t="shared" si="15" ref="G51:G60">F51+E51</f>
        <v>2035</v>
      </c>
      <c r="H51" s="48">
        <v>0</v>
      </c>
      <c r="I51" s="14">
        <v>3270.1</v>
      </c>
      <c r="J51" s="14">
        <v>0</v>
      </c>
      <c r="K51" s="46">
        <f aca="true" t="shared" si="16" ref="K51:M60">J51+I51</f>
        <v>3270.1</v>
      </c>
      <c r="L51" s="76">
        <v>1591.38755</v>
      </c>
      <c r="M51" s="13">
        <f t="shared" si="16"/>
        <v>4861.48755</v>
      </c>
      <c r="N51" s="55"/>
      <c r="O51" s="55"/>
    </row>
    <row r="52" spans="1:15" s="42" customFormat="1" ht="31.5">
      <c r="A52" s="40" t="s">
        <v>125</v>
      </c>
      <c r="B52" s="28" t="s">
        <v>102</v>
      </c>
      <c r="C52" s="14">
        <v>0</v>
      </c>
      <c r="D52" s="14">
        <v>2035</v>
      </c>
      <c r="E52" s="48">
        <f t="shared" si="14"/>
        <v>2035</v>
      </c>
      <c r="F52" s="48">
        <v>0</v>
      </c>
      <c r="G52" s="13">
        <f t="shared" si="15"/>
        <v>2035</v>
      </c>
      <c r="H52" s="48">
        <v>0</v>
      </c>
      <c r="I52" s="14">
        <v>590.3</v>
      </c>
      <c r="J52" s="14">
        <v>0</v>
      </c>
      <c r="K52" s="46">
        <f t="shared" si="16"/>
        <v>590.3</v>
      </c>
      <c r="L52" s="76">
        <v>0</v>
      </c>
      <c r="M52" s="13">
        <f t="shared" si="16"/>
        <v>590.3</v>
      </c>
      <c r="N52" s="55"/>
      <c r="O52" s="55"/>
    </row>
    <row r="53" spans="1:15" s="42" customFormat="1" ht="47.25">
      <c r="A53" s="40" t="s">
        <v>124</v>
      </c>
      <c r="B53" s="28" t="s">
        <v>87</v>
      </c>
      <c r="C53" s="14">
        <v>0</v>
      </c>
      <c r="D53" s="14">
        <v>2035</v>
      </c>
      <c r="E53" s="48">
        <f t="shared" si="14"/>
        <v>2035</v>
      </c>
      <c r="F53" s="48">
        <v>0</v>
      </c>
      <c r="G53" s="13">
        <f t="shared" si="15"/>
        <v>2035</v>
      </c>
      <c r="H53" s="48">
        <v>0</v>
      </c>
      <c r="I53" s="14">
        <v>1700</v>
      </c>
      <c r="J53" s="14">
        <v>0</v>
      </c>
      <c r="K53" s="46">
        <f t="shared" si="16"/>
        <v>1700</v>
      </c>
      <c r="L53" s="76">
        <v>1700</v>
      </c>
      <c r="M53" s="13">
        <f t="shared" si="16"/>
        <v>3400</v>
      </c>
      <c r="N53" s="55"/>
      <c r="O53" s="55"/>
    </row>
    <row r="54" spans="1:15" s="42" customFormat="1" ht="52.5" customHeight="1">
      <c r="A54" s="40" t="s">
        <v>123</v>
      </c>
      <c r="B54" s="28" t="s">
        <v>100</v>
      </c>
      <c r="C54" s="14">
        <v>0</v>
      </c>
      <c r="D54" s="14">
        <v>2035</v>
      </c>
      <c r="E54" s="48">
        <f t="shared" si="14"/>
        <v>2035</v>
      </c>
      <c r="F54" s="48">
        <v>0</v>
      </c>
      <c r="G54" s="13">
        <f t="shared" si="15"/>
        <v>2035</v>
      </c>
      <c r="H54" s="48">
        <v>0</v>
      </c>
      <c r="I54" s="14">
        <v>9079</v>
      </c>
      <c r="J54" s="14">
        <v>0</v>
      </c>
      <c r="K54" s="46">
        <f t="shared" si="16"/>
        <v>9079</v>
      </c>
      <c r="L54" s="76">
        <v>0</v>
      </c>
      <c r="M54" s="13">
        <f t="shared" si="16"/>
        <v>9079</v>
      </c>
      <c r="N54" s="55"/>
      <c r="O54" s="55"/>
    </row>
    <row r="55" spans="1:15" s="42" customFormat="1" ht="52.5" customHeight="1">
      <c r="A55" s="40" t="s">
        <v>122</v>
      </c>
      <c r="B55" s="28" t="s">
        <v>105</v>
      </c>
      <c r="C55" s="14">
        <v>0</v>
      </c>
      <c r="D55" s="14">
        <v>2035</v>
      </c>
      <c r="E55" s="48">
        <f t="shared" si="14"/>
        <v>2035</v>
      </c>
      <c r="F55" s="48">
        <v>0</v>
      </c>
      <c r="G55" s="13">
        <f t="shared" si="15"/>
        <v>2035</v>
      </c>
      <c r="H55" s="48">
        <v>0</v>
      </c>
      <c r="I55" s="14">
        <v>21943.4</v>
      </c>
      <c r="J55" s="14">
        <v>0</v>
      </c>
      <c r="K55" s="46">
        <f t="shared" si="16"/>
        <v>21943.4</v>
      </c>
      <c r="L55" s="76">
        <v>0</v>
      </c>
      <c r="M55" s="13">
        <f t="shared" si="16"/>
        <v>21943.4</v>
      </c>
      <c r="N55" s="55"/>
      <c r="O55" s="55"/>
    </row>
    <row r="56" spans="1:15" s="42" customFormat="1" ht="31.5">
      <c r="A56" s="40" t="s">
        <v>121</v>
      </c>
      <c r="B56" s="28" t="s">
        <v>104</v>
      </c>
      <c r="C56" s="14">
        <v>0</v>
      </c>
      <c r="D56" s="14">
        <v>2035</v>
      </c>
      <c r="E56" s="48">
        <f>C56+D56</f>
        <v>2035</v>
      </c>
      <c r="F56" s="48">
        <v>0</v>
      </c>
      <c r="G56" s="13">
        <f>F56+E56</f>
        <v>2035</v>
      </c>
      <c r="H56" s="48">
        <v>0</v>
      </c>
      <c r="I56" s="14">
        <f>50+20.7</f>
        <v>70.7</v>
      </c>
      <c r="J56" s="14">
        <v>0</v>
      </c>
      <c r="K56" s="46">
        <f t="shared" si="16"/>
        <v>70.7</v>
      </c>
      <c r="L56" s="76">
        <v>0</v>
      </c>
      <c r="M56" s="13">
        <f t="shared" si="16"/>
        <v>70.7</v>
      </c>
      <c r="N56" s="55"/>
      <c r="O56" s="55"/>
    </row>
    <row r="57" spans="1:15" s="42" customFormat="1" ht="47.25">
      <c r="A57" s="40" t="s">
        <v>131</v>
      </c>
      <c r="B57" s="28" t="s">
        <v>132</v>
      </c>
      <c r="C57" s="14">
        <v>0</v>
      </c>
      <c r="D57" s="14">
        <v>2035</v>
      </c>
      <c r="E57" s="48">
        <f>C57+D57</f>
        <v>2035</v>
      </c>
      <c r="F57" s="48">
        <v>0</v>
      </c>
      <c r="G57" s="13">
        <f>F57+E57</f>
        <v>2035</v>
      </c>
      <c r="H57" s="48">
        <v>0</v>
      </c>
      <c r="I57" s="14">
        <v>5206.4</v>
      </c>
      <c r="J57" s="14">
        <v>0</v>
      </c>
      <c r="K57" s="46">
        <f t="shared" si="16"/>
        <v>5206.4</v>
      </c>
      <c r="L57" s="76">
        <v>0</v>
      </c>
      <c r="M57" s="13">
        <f t="shared" si="16"/>
        <v>5206.4</v>
      </c>
      <c r="N57" s="55"/>
      <c r="O57" s="55"/>
    </row>
    <row r="58" spans="1:15" s="42" customFormat="1" ht="31.5">
      <c r="A58" s="40" t="s">
        <v>120</v>
      </c>
      <c r="B58" s="28" t="s">
        <v>104</v>
      </c>
      <c r="C58" s="14">
        <v>0</v>
      </c>
      <c r="D58" s="14">
        <v>2035</v>
      </c>
      <c r="E58" s="48">
        <f t="shared" si="14"/>
        <v>2035</v>
      </c>
      <c r="F58" s="48">
        <v>0</v>
      </c>
      <c r="G58" s="13">
        <f t="shared" si="15"/>
        <v>2035</v>
      </c>
      <c r="H58" s="48">
        <v>0</v>
      </c>
      <c r="I58" s="14">
        <v>431.4</v>
      </c>
      <c r="J58" s="14">
        <v>0</v>
      </c>
      <c r="K58" s="46">
        <f t="shared" si="16"/>
        <v>431.4</v>
      </c>
      <c r="L58" s="76">
        <v>1685.4306</v>
      </c>
      <c r="M58" s="13">
        <f t="shared" si="16"/>
        <v>2116.8306</v>
      </c>
      <c r="N58" s="55"/>
      <c r="O58" s="55"/>
    </row>
    <row r="59" spans="1:15" s="42" customFormat="1" ht="47.25">
      <c r="A59" s="40" t="s">
        <v>135</v>
      </c>
      <c r="B59" s="28" t="s">
        <v>136</v>
      </c>
      <c r="C59" s="14">
        <v>0</v>
      </c>
      <c r="D59" s="14">
        <v>2035</v>
      </c>
      <c r="E59" s="48">
        <f>C59+D59</f>
        <v>2035</v>
      </c>
      <c r="F59" s="48">
        <v>0</v>
      </c>
      <c r="G59" s="13">
        <f>F59+E59</f>
        <v>2035</v>
      </c>
      <c r="H59" s="48">
        <v>0</v>
      </c>
      <c r="I59" s="14">
        <v>8837.2</v>
      </c>
      <c r="J59" s="14">
        <v>0</v>
      </c>
      <c r="K59" s="46">
        <f>J59+I59</f>
        <v>8837.2</v>
      </c>
      <c r="L59" s="76">
        <f>0.003-0.04</f>
        <v>-0.037</v>
      </c>
      <c r="M59" s="13">
        <f>L59+K59</f>
        <v>8837.163</v>
      </c>
      <c r="N59" s="55"/>
      <c r="O59" s="55"/>
    </row>
    <row r="60" spans="1:15" s="42" customFormat="1" ht="18.75">
      <c r="A60" s="40" t="s">
        <v>119</v>
      </c>
      <c r="B60" s="32" t="s">
        <v>101</v>
      </c>
      <c r="C60" s="14">
        <v>0</v>
      </c>
      <c r="D60" s="14">
        <v>2035</v>
      </c>
      <c r="E60" s="48">
        <f t="shared" si="14"/>
        <v>2035</v>
      </c>
      <c r="F60" s="48">
        <v>0</v>
      </c>
      <c r="G60" s="13">
        <f t="shared" si="15"/>
        <v>2035</v>
      </c>
      <c r="H60" s="48">
        <v>0</v>
      </c>
      <c r="I60" s="13">
        <f>17946.3</f>
        <v>17946.3</v>
      </c>
      <c r="J60" s="13">
        <v>0</v>
      </c>
      <c r="K60" s="46">
        <f t="shared" si="16"/>
        <v>17946.3</v>
      </c>
      <c r="L60" s="74">
        <f>8000+1501.846</f>
        <v>9501.846</v>
      </c>
      <c r="M60" s="13">
        <f t="shared" si="16"/>
        <v>27448.146</v>
      </c>
      <c r="N60" s="55"/>
      <c r="O60" s="55"/>
    </row>
    <row r="61" spans="1:15" s="29" customFormat="1" ht="31.5">
      <c r="A61" s="39" t="s">
        <v>118</v>
      </c>
      <c r="B61" s="30" t="s">
        <v>15</v>
      </c>
      <c r="C61" s="27">
        <f aca="true" t="shared" si="17" ref="C61:H61">SUM(C62:C66)</f>
        <v>219114.50000000003</v>
      </c>
      <c r="D61" s="27">
        <f t="shared" si="17"/>
        <v>0</v>
      </c>
      <c r="E61" s="47">
        <f t="shared" si="17"/>
        <v>219114.50000000003</v>
      </c>
      <c r="F61" s="47">
        <f t="shared" si="17"/>
        <v>3576</v>
      </c>
      <c r="G61" s="27">
        <f t="shared" si="17"/>
        <v>222690.50000000003</v>
      </c>
      <c r="H61" s="47">
        <f t="shared" si="17"/>
        <v>0</v>
      </c>
      <c r="I61" s="27">
        <f>I62+I63+I64+I65+I66</f>
        <v>227868.80000000002</v>
      </c>
      <c r="J61" s="27">
        <f>J62+J63+J64+J65+J66</f>
        <v>0</v>
      </c>
      <c r="K61" s="47">
        <f>K62+K63+K64+K65+K66</f>
        <v>227868.80000000002</v>
      </c>
      <c r="L61" s="75">
        <f>L62+L63+L64+L65+L66</f>
        <v>434.6</v>
      </c>
      <c r="M61" s="27">
        <f>M62+M63+M64+M65+M66</f>
        <v>228303.40000000002</v>
      </c>
      <c r="N61" s="56"/>
      <c r="O61" s="56"/>
    </row>
    <row r="62" spans="1:15" s="29" customFormat="1" ht="31.5">
      <c r="A62" s="40" t="s">
        <v>117</v>
      </c>
      <c r="B62" s="28" t="s">
        <v>72</v>
      </c>
      <c r="C62" s="14">
        <f>20+374+346+7272.6+232.8+321+104.7+5+39437+140963+2285.9</f>
        <v>191362</v>
      </c>
      <c r="D62" s="14">
        <v>0</v>
      </c>
      <c r="E62" s="48">
        <f>20+374+346+7272.6+232.8+321+104.7+5+39437+140963+2285.9</f>
        <v>191362</v>
      </c>
      <c r="F62" s="48">
        <v>3576</v>
      </c>
      <c r="G62" s="13">
        <f>F62+E62</f>
        <v>194938</v>
      </c>
      <c r="H62" s="48">
        <v>0</v>
      </c>
      <c r="I62" s="13">
        <f>0.5+403.5+60+337.5+197.5+371.6+6093.3+34+521.2+46644+150764+4709.1</f>
        <v>210136.2</v>
      </c>
      <c r="J62" s="13">
        <v>0</v>
      </c>
      <c r="K62" s="46">
        <f>J62+I62</f>
        <v>210136.2</v>
      </c>
      <c r="L62" s="74">
        <f>140.6+163+131</f>
        <v>434.6</v>
      </c>
      <c r="M62" s="13">
        <f>L62+K62</f>
        <v>210570.80000000002</v>
      </c>
      <c r="N62" s="55"/>
      <c r="O62" s="55"/>
    </row>
    <row r="63" spans="1:15" s="29" customFormat="1" ht="31.5">
      <c r="A63" s="40" t="s">
        <v>116</v>
      </c>
      <c r="B63" s="28" t="s">
        <v>78</v>
      </c>
      <c r="C63" s="14">
        <f>2945.4+10000.8</f>
        <v>12946.199999999999</v>
      </c>
      <c r="D63" s="14">
        <v>0</v>
      </c>
      <c r="E63" s="48">
        <f>2945.4+10000.8</f>
        <v>12946.199999999999</v>
      </c>
      <c r="F63" s="48">
        <v>0</v>
      </c>
      <c r="G63" s="13">
        <f>F63+E63</f>
        <v>12946.199999999999</v>
      </c>
      <c r="H63" s="48">
        <v>0</v>
      </c>
      <c r="I63" s="13">
        <f>3318.2+8849.1</f>
        <v>12167.3</v>
      </c>
      <c r="J63" s="13">
        <v>0</v>
      </c>
      <c r="K63" s="46">
        <f>J63+I63</f>
        <v>12167.3</v>
      </c>
      <c r="L63" s="74">
        <v>0</v>
      </c>
      <c r="M63" s="13">
        <f>L63+K63</f>
        <v>12167.3</v>
      </c>
      <c r="N63" s="55"/>
      <c r="O63" s="55"/>
    </row>
    <row r="64" spans="1:15" s="29" customFormat="1" ht="63">
      <c r="A64" s="40" t="s">
        <v>115</v>
      </c>
      <c r="B64" s="28" t="s">
        <v>77</v>
      </c>
      <c r="C64" s="14">
        <v>2650</v>
      </c>
      <c r="D64" s="14">
        <v>0</v>
      </c>
      <c r="E64" s="48">
        <v>2650</v>
      </c>
      <c r="F64" s="48">
        <v>0</v>
      </c>
      <c r="G64" s="13">
        <f>F64+E64</f>
        <v>2650</v>
      </c>
      <c r="H64" s="48">
        <v>0</v>
      </c>
      <c r="I64" s="13">
        <v>517.2</v>
      </c>
      <c r="J64" s="13">
        <v>0</v>
      </c>
      <c r="K64" s="46">
        <f>J64+I64</f>
        <v>517.2</v>
      </c>
      <c r="L64" s="74">
        <v>0</v>
      </c>
      <c r="M64" s="13">
        <f>L64+K64</f>
        <v>517.2</v>
      </c>
      <c r="N64" s="55"/>
      <c r="O64" s="55"/>
    </row>
    <row r="65" spans="1:15" s="29" customFormat="1" ht="47.25">
      <c r="A65" s="40" t="s">
        <v>114</v>
      </c>
      <c r="B65" s="28" t="s">
        <v>75</v>
      </c>
      <c r="C65" s="14">
        <f>11544.7</f>
        <v>11544.7</v>
      </c>
      <c r="D65" s="14">
        <v>0</v>
      </c>
      <c r="E65" s="48">
        <f>11544.7</f>
        <v>11544.7</v>
      </c>
      <c r="F65" s="48">
        <v>0</v>
      </c>
      <c r="G65" s="13">
        <f>F65+E65</f>
        <v>11544.7</v>
      </c>
      <c r="H65" s="48">
        <v>0</v>
      </c>
      <c r="I65" s="13">
        <v>4224.1</v>
      </c>
      <c r="J65" s="13">
        <v>0</v>
      </c>
      <c r="K65" s="46">
        <f>J65+I65</f>
        <v>4224.1</v>
      </c>
      <c r="L65" s="74">
        <v>0</v>
      </c>
      <c r="M65" s="13">
        <f>L65+K65</f>
        <v>4224.1</v>
      </c>
      <c r="N65" s="55"/>
      <c r="O65" s="55"/>
    </row>
    <row r="66" spans="1:15" s="29" customFormat="1" ht="31.5">
      <c r="A66" s="40" t="s">
        <v>113</v>
      </c>
      <c r="B66" s="28" t="s">
        <v>71</v>
      </c>
      <c r="C66" s="14">
        <v>611.6</v>
      </c>
      <c r="D66" s="14">
        <v>0</v>
      </c>
      <c r="E66" s="48">
        <v>611.6</v>
      </c>
      <c r="F66" s="48">
        <v>0</v>
      </c>
      <c r="G66" s="13">
        <f>F66+E66</f>
        <v>611.6</v>
      </c>
      <c r="H66" s="48">
        <v>0</v>
      </c>
      <c r="I66" s="13">
        <v>824</v>
      </c>
      <c r="J66" s="13">
        <v>0</v>
      </c>
      <c r="K66" s="46">
        <f>J66+I66</f>
        <v>824</v>
      </c>
      <c r="L66" s="74">
        <v>0</v>
      </c>
      <c r="M66" s="13">
        <f>L66+K66</f>
        <v>824</v>
      </c>
      <c r="N66" s="55"/>
      <c r="O66" s="55"/>
    </row>
    <row r="67" spans="1:15" s="29" customFormat="1" ht="18.75">
      <c r="A67" s="39" t="s">
        <v>112</v>
      </c>
      <c r="B67" s="30" t="s">
        <v>18</v>
      </c>
      <c r="C67" s="27">
        <f>C70</f>
        <v>1397.1</v>
      </c>
      <c r="D67" s="27" t="e">
        <f>D70+#REF!+#REF!</f>
        <v>#REF!</v>
      </c>
      <c r="E67" s="47" t="e">
        <f>E70+#REF!+#REF!</f>
        <v>#REF!</v>
      </c>
      <c r="F67" s="47" t="e">
        <f>F70+#REF!+#REF!</f>
        <v>#REF!</v>
      </c>
      <c r="G67" s="27" t="e">
        <f>G70+#REF!+#REF!</f>
        <v>#REF!</v>
      </c>
      <c r="H67" s="47" t="e">
        <f>H70+#REF!+#REF!</f>
        <v>#REF!</v>
      </c>
      <c r="I67" s="27">
        <f>I68+I70</f>
        <v>2450.66</v>
      </c>
      <c r="J67" s="27">
        <f>J68+J70</f>
        <v>321.02</v>
      </c>
      <c r="K67" s="47">
        <f>K68+K70</f>
        <v>2771.68</v>
      </c>
      <c r="L67" s="75">
        <f>L68+L70+L69</f>
        <v>5555.607</v>
      </c>
      <c r="M67" s="27">
        <f>M68+M70+M69</f>
        <v>8327.287</v>
      </c>
      <c r="N67" s="56"/>
      <c r="O67" s="56"/>
    </row>
    <row r="68" spans="1:15" s="29" customFormat="1" ht="47.25">
      <c r="A68" s="40" t="s">
        <v>111</v>
      </c>
      <c r="B68" s="32" t="s">
        <v>90</v>
      </c>
      <c r="C68" s="14">
        <f>1001.8+395.3</f>
        <v>1397.1</v>
      </c>
      <c r="D68" s="14">
        <v>0</v>
      </c>
      <c r="E68" s="48">
        <f>1001.8+395.3</f>
        <v>1397.1</v>
      </c>
      <c r="F68" s="48">
        <v>-1001.8</v>
      </c>
      <c r="G68" s="13">
        <f>F68+E68</f>
        <v>395.29999999999995</v>
      </c>
      <c r="H68" s="48">
        <v>0</v>
      </c>
      <c r="I68" s="13">
        <v>1524.56</v>
      </c>
      <c r="J68" s="13">
        <v>321.02</v>
      </c>
      <c r="K68" s="46">
        <f>J68+I68</f>
        <v>1845.58</v>
      </c>
      <c r="L68" s="74">
        <v>0.047</v>
      </c>
      <c r="M68" s="13">
        <f>L68+K68</f>
        <v>1845.627</v>
      </c>
      <c r="N68" s="55"/>
      <c r="O68" s="55"/>
    </row>
    <row r="69" spans="1:15" s="29" customFormat="1" ht="31.5">
      <c r="A69" s="40" t="s">
        <v>139</v>
      </c>
      <c r="B69" s="32" t="s">
        <v>140</v>
      </c>
      <c r="C69" s="14">
        <f>1001.8+395.3</f>
        <v>1397.1</v>
      </c>
      <c r="D69" s="14">
        <v>0</v>
      </c>
      <c r="E69" s="48">
        <f>1001.8+395.3</f>
        <v>1397.1</v>
      </c>
      <c r="F69" s="48">
        <v>-1001.8</v>
      </c>
      <c r="G69" s="13">
        <f>F69+E69</f>
        <v>395.29999999999995</v>
      </c>
      <c r="H69" s="48">
        <v>0</v>
      </c>
      <c r="I69" s="14">
        <v>926.1</v>
      </c>
      <c r="J69" s="14">
        <v>0</v>
      </c>
      <c r="K69" s="46">
        <v>0</v>
      </c>
      <c r="L69" s="76">
        <v>5555.56</v>
      </c>
      <c r="M69" s="13">
        <f>L69+K69</f>
        <v>5555.56</v>
      </c>
      <c r="N69" s="55"/>
      <c r="O69" s="55"/>
    </row>
    <row r="70" spans="1:15" s="29" customFormat="1" ht="18.75">
      <c r="A70" s="40" t="s">
        <v>110</v>
      </c>
      <c r="B70" s="32" t="s">
        <v>103</v>
      </c>
      <c r="C70" s="14">
        <f>1001.8+395.3</f>
        <v>1397.1</v>
      </c>
      <c r="D70" s="14">
        <v>0</v>
      </c>
      <c r="E70" s="48">
        <f>1001.8+395.3</f>
        <v>1397.1</v>
      </c>
      <c r="F70" s="48">
        <v>-1001.8</v>
      </c>
      <c r="G70" s="13">
        <f>F70+E70</f>
        <v>395.29999999999995</v>
      </c>
      <c r="H70" s="48">
        <v>0</v>
      </c>
      <c r="I70" s="14">
        <v>926.1</v>
      </c>
      <c r="J70" s="14">
        <v>0</v>
      </c>
      <c r="K70" s="46">
        <f>J70+I70</f>
        <v>926.1</v>
      </c>
      <c r="L70" s="76">
        <v>0</v>
      </c>
      <c r="M70" s="13">
        <f>L70+K70</f>
        <v>926.1</v>
      </c>
      <c r="N70" s="55"/>
      <c r="O70" s="55"/>
    </row>
    <row r="71" spans="1:15" ht="15.75">
      <c r="A71" s="9"/>
      <c r="B71" s="9" t="s">
        <v>16</v>
      </c>
      <c r="C71" s="10">
        <f aca="true" t="shared" si="18" ref="C71:I71">C7+C42</f>
        <v>449411.561</v>
      </c>
      <c r="D71" s="10" t="e">
        <f t="shared" si="18"/>
        <v>#REF!</v>
      </c>
      <c r="E71" s="44" t="e">
        <f t="shared" si="18"/>
        <v>#REF!</v>
      </c>
      <c r="F71" s="44" t="e">
        <f t="shared" si="18"/>
        <v>#REF!</v>
      </c>
      <c r="G71" s="10" t="e">
        <f t="shared" si="18"/>
        <v>#REF!</v>
      </c>
      <c r="H71" s="44" t="e">
        <f t="shared" si="18"/>
        <v>#REF!</v>
      </c>
      <c r="I71" s="10">
        <f t="shared" si="18"/>
        <v>592754.7130000001</v>
      </c>
      <c r="J71" s="10">
        <f>J7+J42</f>
        <v>5110.719999999999</v>
      </c>
      <c r="K71" s="44">
        <f>K7+K42</f>
        <v>606702.633</v>
      </c>
      <c r="L71" s="72">
        <f>L7+L42</f>
        <v>30468.834150000002</v>
      </c>
      <c r="M71" s="10">
        <f>M7+M42</f>
        <v>637171.46715</v>
      </c>
      <c r="N71" s="53"/>
      <c r="O71" s="53"/>
    </row>
    <row r="72" spans="1:15" ht="15.75">
      <c r="A72" s="6"/>
      <c r="B72" s="6"/>
      <c r="C72" s="7"/>
      <c r="D72" s="7"/>
      <c r="E72" s="7"/>
      <c r="F72" s="7"/>
      <c r="G72" s="7"/>
      <c r="H72" s="7"/>
      <c r="I72" s="7"/>
      <c r="J72" s="7"/>
      <c r="K72" s="65"/>
      <c r="L72" s="79"/>
      <c r="M72" s="65"/>
      <c r="N72" s="7"/>
      <c r="O72" s="7" t="s">
        <v>108</v>
      </c>
    </row>
    <row r="73" spans="1:15" ht="15.75">
      <c r="A73" s="3"/>
      <c r="B73" s="2"/>
      <c r="C73" s="2"/>
      <c r="D73" s="2"/>
      <c r="E73" s="2"/>
      <c r="F73" s="2"/>
      <c r="G73" s="2"/>
      <c r="H73" s="2"/>
      <c r="I73" s="2"/>
      <c r="J73" s="2"/>
      <c r="K73" s="66"/>
      <c r="L73" s="80"/>
      <c r="M73" s="66"/>
      <c r="N73" s="2"/>
      <c r="O73" s="2"/>
    </row>
    <row r="74" spans="1:15" ht="75" customHeight="1">
      <c r="A74" s="23" t="s">
        <v>98</v>
      </c>
      <c r="B74" s="23"/>
      <c r="C74" s="25" t="s">
        <v>76</v>
      </c>
      <c r="D74" s="25" t="s">
        <v>76</v>
      </c>
      <c r="E74" s="43" t="s">
        <v>88</v>
      </c>
      <c r="F74" s="43" t="s">
        <v>88</v>
      </c>
      <c r="G74" s="43"/>
      <c r="H74" s="43"/>
      <c r="I74" s="43" t="s">
        <v>88</v>
      </c>
      <c r="J74" s="43" t="s">
        <v>88</v>
      </c>
      <c r="K74" s="67" t="s">
        <v>88</v>
      </c>
      <c r="L74" s="81" t="s">
        <v>88</v>
      </c>
      <c r="M74" s="67" t="s">
        <v>88</v>
      </c>
      <c r="N74" s="43"/>
      <c r="O74" s="43"/>
    </row>
    <row r="75" ht="18.75">
      <c r="A75" s="4"/>
    </row>
    <row r="76" ht="18.75">
      <c r="A76" s="4"/>
    </row>
    <row r="77" ht="18.75">
      <c r="A77" s="4"/>
    </row>
    <row r="78" spans="1:2" ht="15">
      <c r="A78" s="1"/>
      <c r="B78" s="1"/>
    </row>
    <row r="79" spans="1:2" ht="15">
      <c r="A79" s="1"/>
      <c r="B79" s="1"/>
    </row>
  </sheetData>
  <sheetProtection/>
  <mergeCells count="8">
    <mergeCell ref="A4:K4"/>
    <mergeCell ref="L2:L3"/>
    <mergeCell ref="M2:M3"/>
    <mergeCell ref="A2:A3"/>
    <mergeCell ref="B2:B3"/>
    <mergeCell ref="I2:I3"/>
    <mergeCell ref="J2:J3"/>
    <mergeCell ref="K2:K3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2019-04-24T08:27:43Z</cp:lastPrinted>
  <dcterms:created xsi:type="dcterms:W3CDTF">2010-08-17T04:45:21Z</dcterms:created>
  <dcterms:modified xsi:type="dcterms:W3CDTF">2020-01-22T07:46:57Z</dcterms:modified>
  <cp:category/>
  <cp:version/>
  <cp:contentType/>
  <cp:contentStatus/>
</cp:coreProperties>
</file>